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840" windowWidth="14280" windowHeight="10920" firstSheet="1" activeTab="1"/>
  </bookViews>
  <sheets>
    <sheet name="таблица 2 УДС 2013" sheetId="1" state="hidden" r:id="rId1"/>
    <sheet name="мои изменения" sheetId="2" r:id="rId2"/>
  </sheets>
  <definedNames>
    <definedName name="_xlnm.Print_Titles" localSheetId="1">'мои изменения'!$6:$9</definedName>
    <definedName name="_xlnm.Print_Titles" localSheetId="0">'таблица 2 УДС 2013'!$9:$9</definedName>
    <definedName name="_xlnm.Print_Area" localSheetId="0">'таблица 2 УДС 2013'!$A$1:$J$211</definedName>
  </definedNames>
  <calcPr fullCalcOnLoad="1"/>
</workbook>
</file>

<file path=xl/sharedStrings.xml><?xml version="1.0" encoding="utf-8"?>
<sst xmlns="http://schemas.openxmlformats.org/spreadsheetml/2006/main" count="640" uniqueCount="204">
  <si>
    <t>Перечень программных мероприятий</t>
  </si>
  <si>
    <t>№</t>
  </si>
  <si>
    <t>всего</t>
  </si>
  <si>
    <t>1.1.</t>
  </si>
  <si>
    <t>бюджет автономного округа</t>
  </si>
  <si>
    <t>бюджет города</t>
  </si>
  <si>
    <t>2014г.</t>
  </si>
  <si>
    <t>2015г.</t>
  </si>
  <si>
    <t>2016г.</t>
  </si>
  <si>
    <t>2017г.</t>
  </si>
  <si>
    <t>2018-2020гг.</t>
  </si>
  <si>
    <t>1.2.</t>
  </si>
  <si>
    <t>1.3.</t>
  </si>
  <si>
    <t>1.4.</t>
  </si>
  <si>
    <t>1.5.</t>
  </si>
  <si>
    <t>1.6.</t>
  </si>
  <si>
    <t>1.7.</t>
  </si>
  <si>
    <t>1.9.</t>
  </si>
  <si>
    <t>1.8.</t>
  </si>
  <si>
    <t>1.10.</t>
  </si>
  <si>
    <t>1.11.</t>
  </si>
  <si>
    <t>1.12.</t>
  </si>
  <si>
    <t>1.13.</t>
  </si>
  <si>
    <t>1.14.</t>
  </si>
  <si>
    <t>2.2.</t>
  </si>
  <si>
    <t>2.3.</t>
  </si>
  <si>
    <t>1.15.</t>
  </si>
  <si>
    <t>1.16.</t>
  </si>
  <si>
    <t>1.17.</t>
  </si>
  <si>
    <t>1.18.</t>
  </si>
  <si>
    <t>1.19.</t>
  </si>
  <si>
    <t>1.20.</t>
  </si>
  <si>
    <t>1.21.</t>
  </si>
  <si>
    <t>2.1.</t>
  </si>
  <si>
    <t>Мероприятия программы</t>
  </si>
  <si>
    <t>Исполнители программы</t>
  </si>
  <si>
    <t>Реконструкция ул.Пионерской на участке от ул.Энгельса  до ул.Строителей</t>
  </si>
  <si>
    <t>Реконструкция ул.Сутормина на участке от ул.Красногвардейской   до Восточной объездной дороги</t>
  </si>
  <si>
    <t xml:space="preserve">Реконструкция ул.Чехова на участке от ул.Строителей до Восточной объездной дороги </t>
  </si>
  <si>
    <t xml:space="preserve">Реконструкция ул.Октябрьской на участке  от ул.Дзержинского до ул.Калинина </t>
  </si>
  <si>
    <t xml:space="preserve"> Реконструкция ул.Новой, ул.Октябрьской на участке  от ул.Калинина до ул.Тихая</t>
  </si>
  <si>
    <t xml:space="preserve">Реконструкция ул.Рябиновая на участке  от ул.Югорской до ул.Лермонтова </t>
  </si>
  <si>
    <t>Реконструкция ул. Промышленной</t>
  </si>
  <si>
    <t>Реконструкция развязки ул.Энгельса - Объездная дорога</t>
  </si>
  <si>
    <t>Реконструкция развязки у аэропорта</t>
  </si>
  <si>
    <t>Строительство развязки Восточная  объездная дорога -ул.Чехова</t>
  </si>
  <si>
    <t>Соединение Восточной  объездной дороги с Объездной дорогой, в том числе строительство путепровода на пересечении ул.Гагарина -ул.Свободы</t>
  </si>
  <si>
    <t>Строительство  ул.Дзержинского на участке от ул.Октябрьской до ул.Объездной</t>
  </si>
  <si>
    <t>Строительство ул.Лермонтова  на участке  от ул.Югорской  до ул.Сутормина (выход на Восточную объездную дорогу)</t>
  </si>
  <si>
    <t xml:space="preserve">Строительство ул.Крупской на участке от ул.Безноскова до ул.Тихая </t>
  </si>
  <si>
    <t xml:space="preserve">Строительство ул.Новой  на участке от ул.Крупской  до ул.Тихая </t>
  </si>
  <si>
    <t>Строительство улиц в Восточном планировочном районе</t>
  </si>
  <si>
    <t xml:space="preserve">Строительство улиц в  строящемся микрорайоне вдоль правого берега Иртыша в границах улиц Объездная, Конева, Иртышская </t>
  </si>
  <si>
    <t>Строительство развязки Восточная объездная -ул.Сутормина</t>
  </si>
  <si>
    <t>Строительство  16 остановочных пунктов</t>
  </si>
  <si>
    <t>Установка дорожных ограждений у пешеходных переходов со светофорным  регулированием</t>
  </si>
  <si>
    <t>Строительство внеуличных пешеходных переходов, в том числе:</t>
  </si>
  <si>
    <t>Строительство внеуличного пешеходного перехода на пересечении ул.Пионерская- ул.К.Маркса</t>
  </si>
  <si>
    <t>Строительство внеуличного пешеходного перехода на пересечении ул.Комсомольская - ул.К.Маркса</t>
  </si>
  <si>
    <t xml:space="preserve"> Строительство внеуличного пешеходного перехода на пересечении ул.Рознина 
ул.К.Маркса
</t>
  </si>
  <si>
    <t>Строительство внеуличного пешеходного перехода по ул.Объездной в районе ледового дворца</t>
  </si>
  <si>
    <t>Строительство внеуличного пешеходного перехода через  ул.Объездную в районе ул.Иртышской</t>
  </si>
  <si>
    <t>Строительство внеуличного пешеходного перехода через  ул.Гагарина в районе спорткомплекса</t>
  </si>
  <si>
    <t>Обустройство  нерегулируемых пешеходных переходов в  строящихся жилых районах (106 шт)</t>
  </si>
  <si>
    <t>Увеличение уровня освещенности на улицах местного значения</t>
  </si>
  <si>
    <t>Финансовые затраты на реализацию, тыс. руб.</t>
  </si>
  <si>
    <t>Итого затрат на Программу</t>
  </si>
  <si>
    <t>Источники финансирования</t>
  </si>
  <si>
    <t>"МКУ "Управление капитального строительства города Ханты-Мансийска"</t>
  </si>
  <si>
    <t>МКУ "Служба муниципального заказа в ЖКХ"</t>
  </si>
  <si>
    <t>Главный распорядитель бюджетных средств</t>
  </si>
  <si>
    <t xml:space="preserve">Приложение №2 </t>
  </si>
  <si>
    <t>Управление информатизации Администрации города Ханты-Мансийска</t>
  </si>
  <si>
    <t>Создание общегородского диспетчерского центра управления перевозками на пассажирском транспорте</t>
  </si>
  <si>
    <t>Создание системы информирования участников дорожного движения (установка 47 информационных табло</t>
  </si>
  <si>
    <t>Задача 3. Обеспечение доступности и повышение качества транспортных услуг населению.</t>
  </si>
  <si>
    <t>3.1.</t>
  </si>
  <si>
    <t>3.2.</t>
  </si>
  <si>
    <t>1.22.</t>
  </si>
  <si>
    <t>Строительство дороги и сетей ливневой канализации по ул.Большая Логовая</t>
  </si>
  <si>
    <t>Строительство объектов гаражно-парковочного назначения, в том числе в границах улично-дорожной сети</t>
  </si>
  <si>
    <t>4.1.</t>
  </si>
  <si>
    <t>4.2.</t>
  </si>
  <si>
    <t>4.3.</t>
  </si>
  <si>
    <t>5.1.</t>
  </si>
  <si>
    <t>5.2.</t>
  </si>
  <si>
    <t>5.3.</t>
  </si>
  <si>
    <t>5.4.</t>
  </si>
  <si>
    <t>5.5.</t>
  </si>
  <si>
    <t>6.1.</t>
  </si>
  <si>
    <t>7.1.</t>
  </si>
  <si>
    <t>Приобретение транспортных средств и оборудования. Внедрение инновационных технологий уборки улиц, технических средств</t>
  </si>
  <si>
    <t>Создание системы мониторинга параметров транспортных потоков и автоматизированное управление светофорными объектами из диспетчерского центра</t>
  </si>
  <si>
    <t>Итого затрат на решение  Задачи 6</t>
  </si>
  <si>
    <t>Итого затрат на решение  Задачи 7</t>
  </si>
  <si>
    <t>Итого затрат на решение  Цели 3</t>
  </si>
  <si>
    <t xml:space="preserve">Обустройство велосипедных дорожек и велосипедных парковок </t>
  </si>
  <si>
    <t>1.23.</t>
  </si>
  <si>
    <t>Строительство улицы Урожайная-Ломоносова-Землеустроителей</t>
  </si>
  <si>
    <t>3.3.</t>
  </si>
  <si>
    <t>1.24.</t>
  </si>
  <si>
    <t>1.25.</t>
  </si>
  <si>
    <t>Итого затрат на решение  Задачи 1</t>
  </si>
  <si>
    <t>Итого затрат на решение Задачи  3</t>
  </si>
  <si>
    <t>Итого затрат на решение Цели 1</t>
  </si>
  <si>
    <t>Эксплуатация объектов систем информирования</t>
  </si>
  <si>
    <t xml:space="preserve">Оборудование нерегулируемых пешеходных переходов техническими средствами </t>
  </si>
  <si>
    <t>Итого затрат на решение  Задачи 2</t>
  </si>
  <si>
    <t>Цель 1. Увеличение протяженности сети автомобильных дорог общего пользования  местного значения, повышение пропускной способности улично-дорожной сети.</t>
  </si>
  <si>
    <t>Реконструкция  25 остановочных пунктов</t>
  </si>
  <si>
    <t>Задача 1. Строительство, реконструкция,  капитальный ремонт и ремонт автомобильных  дорог общего  пользования местного значения, строительство и проектирование парковочных мест и объектов транспортной инфраструктуры на улично-дорожной сети города.</t>
  </si>
  <si>
    <t>Организация транспортного обслуживания населения автомобильным транспортом по городским автобусным маршрутам</t>
  </si>
  <si>
    <t>Организация транспортного обслуживания населения внутренним водным транспортом по дачным маршрутам</t>
  </si>
  <si>
    <t>Цель 2.  Обеспечение безопасного транспортного сообщения по улицам и дорогам города, снижение аварийности и последствий ДТП</t>
  </si>
  <si>
    <t>4.4.</t>
  </si>
  <si>
    <t>4.5.</t>
  </si>
  <si>
    <t>4.6.</t>
  </si>
  <si>
    <t>4.7.</t>
  </si>
  <si>
    <t>4.8.</t>
  </si>
  <si>
    <t>4.9.</t>
  </si>
  <si>
    <t>Цель  3.    Улучшение внешнего вида территории  города,  повышение комфортности дорог, улиц, тротуаров, улучшение экологической обстановки в городе</t>
  </si>
  <si>
    <t>Итого затрат на решение  Цели 2</t>
  </si>
  <si>
    <t>Задача 4.  Повышение безопасности движения пешеходов  за счет строительства внеуличных пешеходных переходов, обустройства нерегулируемых  и регулируемых пешеходных переходов, в том числе в строящихся жилых районах.</t>
  </si>
  <si>
    <t>4.10.</t>
  </si>
  <si>
    <t>Итого затрат на решение  Задачи 4</t>
  </si>
  <si>
    <t>Задача 5.  Комфортное транспортное обеспечение жилых районов за счет асфальтирования  и благоустройства улиц местного значения, в том числе обустройство выходов с проезжей части для маломобильных групп населения</t>
  </si>
  <si>
    <t>Задача 6. Обеспечение  нормируемой освещенности улиц и тротуаров за счет строительства линий наружного освещения на улицах местного значения</t>
  </si>
  <si>
    <t xml:space="preserve">Задача 7.  Обеспечение безопасности дорожного движения путем повышения качества работ по содержанию и ремонту улично-дорожной сети.    </t>
  </si>
  <si>
    <t>Управление транспорта, связи и дорог Администрации города Ханты-Мансийска</t>
  </si>
  <si>
    <t>Выполнение ремонтных работ по устранению колейности, кв.м.</t>
  </si>
  <si>
    <t>Выполнение ямочного ремонта улично-дорожной сети, кв.м.</t>
  </si>
  <si>
    <t>Задача 2. Создание современной системы управления и регулирования движением наземного транспорта с использованием интеллектуальной транспортной системы и ГЛОНАСС.</t>
  </si>
  <si>
    <t>Устройство технических полос, кв.м.</t>
  </si>
  <si>
    <t>Выполнение ремонта тротуаров, кв.м</t>
  </si>
  <si>
    <t>Выполнение работ по понижению бордюрного камня, шт</t>
  </si>
  <si>
    <t>Выполнение работ по ремонту газонов, кв.м.</t>
  </si>
  <si>
    <t>1.26.</t>
  </si>
  <si>
    <t>1.27.</t>
  </si>
  <si>
    <t>Проектирование и  реконструкция проезжей части 220 метров от ул.Кооперативная до жилого дома № 3</t>
  </si>
  <si>
    <t>Проектирование и строительство участка ул.Еловая 146 метров</t>
  </si>
  <si>
    <t>к муниципальной программе "Развитие транспортной системы</t>
  </si>
  <si>
    <t>в городе Ханты-Мансийске на 2014-2020 годы"</t>
  </si>
  <si>
    <t>Обследование пассажиропотоков и оптимизация маршрутной сети городских автобусов</t>
  </si>
  <si>
    <t>Итого затрат на решение  Задачи 5</t>
  </si>
  <si>
    <t>Капитальный ремонт улиц города Ханты-Мансийска ул.Фестивальная, ул.павлика Морозова, ул.Аграрная</t>
  </si>
  <si>
    <t>Управление транспорта, связи и дорог Администрации города Ханты-Мансийска, МКУ "Служба муниципального заказа в ЖКХ"</t>
  </si>
  <si>
    <t>Строительство автомобильной дороги от ул. Дзержинского до ул. Объездная, с устройством транспортных развязок на пересечении ул. Дзержинского – ул. Рознина и ул. Дзержинского – ул. Объездная</t>
  </si>
  <si>
    <t>Департамент градостроительства и архитектуры Администрации города Ханты-Мансийска</t>
  </si>
  <si>
    <t>Администрация города Ханты-Мансийска</t>
  </si>
  <si>
    <t>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</si>
  <si>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</t>
  </si>
  <si>
    <t>Итого по задаче 1</t>
  </si>
  <si>
    <t>Итого по задаче 2</t>
  </si>
  <si>
    <t>Итого по задаче 3</t>
  </si>
  <si>
    <t>Итого по задаче 4</t>
  </si>
  <si>
    <t>Всего по программе</t>
  </si>
  <si>
    <t>Жилой комплекс "Иртыш" в микрорайоне Гидронамыв. Строительство улиц и дорог. 1 этап</t>
  </si>
  <si>
    <t>В том числе, остатки прошлых периодов</t>
  </si>
  <si>
    <t>Строительство  и реконструкция 37 остановочных пунктов</t>
  </si>
  <si>
    <t>Департамент градостроительства и архитектуры Администрации города Ханты-Мансийска, Департамент городского хозяйства Администрации города Ханты-Мансийска</t>
  </si>
  <si>
    <t>МКУ "Управление капитального строительства города Ханты-Мансийска", МКУ "Служба муниципального заказа в ЖКХ"</t>
  </si>
  <si>
    <t>Строительство велосипедных дорожек и велосипедных парковок  у объектов социального назначения, транспортной инфраструктуры</t>
  </si>
  <si>
    <t xml:space="preserve">Выполнение ремонтных работ по устранению колейности на  улично-дорожной сети города Ханты-Мансийска </t>
  </si>
  <si>
    <t xml:space="preserve">Модернизация и эксплуатация системы информирования участников дорожного движения </t>
  </si>
  <si>
    <t>Обустройство нерегулируемых пешеходных переходов техническими средствами регулирования дорожного движения</t>
  </si>
  <si>
    <t>Создание системы мониторинга параметров транспортных потоков и автоматизированное управление светофорными объектами в зависимости от интенсивности движения транспорта</t>
  </si>
  <si>
    <t>Организация транспортного обслуживания населения и оптимизация маршрутной сети городских автобусов</t>
  </si>
  <si>
    <t>2018г.</t>
  </si>
  <si>
    <t>2019г.</t>
  </si>
  <si>
    <t>2020г.</t>
  </si>
  <si>
    <t>Проведение ежегодного городского конкурса на звание "Лучший водитель года"</t>
  </si>
  <si>
    <t>Всего</t>
  </si>
  <si>
    <t>Бюджет автономного округа</t>
  </si>
  <si>
    <t>Бюджет города</t>
  </si>
  <si>
    <t>Весь период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</si>
  <si>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</si>
  <si>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</si>
  <si>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</si>
  <si>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</si>
  <si>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</si>
  <si>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</si>
  <si>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</si>
  <si>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Мониторинг пассажиропотока на общественном автомобильном пассажирском транспорте и анализ интенсивности движения автомобильного транспорта</t>
  </si>
  <si>
    <t>Цель 1. Развитие транспортной системы и повышение безопасности дорожного движения  в городе Ханты-Мансийске</t>
  </si>
  <si>
    <t>Задача 1. Развитие улично-дорожной сети города Ханты-Мансийска</t>
  </si>
  <si>
    <t>Задача 2. Создание современной системы управления и регулирования дорожным движением</t>
  </si>
  <si>
    <t>Задача 3. Обеспечение доступности и повышение качества транспортных услуг населению</t>
  </si>
  <si>
    <t>Задача 4.  Повышение безопасности дорожного движения</t>
  </si>
  <si>
    <t>Ремонт улицы Аграрная</t>
  </si>
  <si>
    <t>Реконструкция ул. Строителей от ул. Мира до ул. Студенческая</t>
  </si>
  <si>
    <t>Реконструкция улиц и проездов в г. Ханты-Мансийске. Ул. Рябиновая - ул. Посадская - ул. Югорская - ул. Лермонтова</t>
  </si>
  <si>
    <t>Реконструкция улиц и проездов в г. Ханты-Мансийске. Ул. Промышленная - ул. Сирина - ул. Северная</t>
  </si>
  <si>
    <t>Автомобильная дорога по ул. Тихая на участке от Широтного коридора до ул. Аграрная</t>
  </si>
  <si>
    <t>Транспортная развязка в районе улиц Гагарина - Свободы</t>
  </si>
  <si>
    <t>Улично-дорожная сеть микрорайона «Западный»</t>
  </si>
  <si>
    <t>Устройство дорог и проездов в микрорайоне «Восточный» вдоль ул. Индустриальная</t>
  </si>
  <si>
    <t>Ремонт улицы Фестивальная</t>
  </si>
  <si>
    <t>Строительство улицы Урожайная – Ломоносова – Землеустроителей</t>
  </si>
  <si>
    <t>1.11.1.</t>
  </si>
  <si>
    <t>1.11.2.</t>
  </si>
  <si>
    <t>Ремонт улиц и дорог в городе Ханты-Мансийске (ул. Солнечная и ул. Югорская)</t>
  </si>
  <si>
    <t>к постановлению Администрации</t>
  </si>
  <si>
    <t xml:space="preserve">Приложение 1 
</t>
  </si>
  <si>
    <t xml:space="preserve">города Ханты-Мансийска от ___ № ___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</si>
</sst>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trike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trike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4" fontId="4" fillId="33" borderId="10" xfId="0" applyNumberFormat="1" applyFont="1" applyFill="1" applyBorder="1" applyAlignment="1">
      <alignment horizontal="center" vertical="center" wrapText="1"/>
    </xf>
    <xf numFmtId="164" fontId="4" fillId="33" borderId="11" xfId="0" applyNumberFormat="1" applyFont="1" applyFill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64" fontId="4" fillId="33" borderId="15" xfId="0" applyNumberFormat="1" applyFont="1" applyFill="1" applyBorder="1" applyAlignment="1">
      <alignment horizontal="center" vertical="center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164" fontId="4" fillId="33" borderId="18" xfId="0" applyNumberFormat="1" applyFont="1" applyFill="1" applyBorder="1" applyAlignment="1">
      <alignment horizontal="center" vertical="center" wrapText="1"/>
    </xf>
    <xf numFmtId="164" fontId="4" fillId="33" borderId="19" xfId="0" applyNumberFormat="1" applyFont="1" applyFill="1" applyBorder="1" applyAlignment="1">
      <alignment horizontal="center" vertical="center" wrapText="1"/>
    </xf>
    <xf numFmtId="164" fontId="4" fillId="33" borderId="20" xfId="0" applyNumberFormat="1" applyFont="1" applyFill="1" applyBorder="1" applyAlignment="1">
      <alignment horizontal="center" vertical="center" wrapText="1"/>
    </xf>
    <xf numFmtId="164" fontId="4" fillId="33" borderId="21" xfId="0" applyNumberFormat="1" applyFont="1" applyFill="1" applyBorder="1" applyAlignment="1">
      <alignment horizontal="center" vertical="center" wrapText="1"/>
    </xf>
    <xf numFmtId="164" fontId="4" fillId="33" borderId="22" xfId="0" applyNumberFormat="1" applyFont="1" applyFill="1" applyBorder="1" applyAlignment="1">
      <alignment horizontal="center" vertical="center" wrapText="1"/>
    </xf>
    <xf numFmtId="164" fontId="4" fillId="33" borderId="23" xfId="0" applyNumberFormat="1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164" fontId="6" fillId="33" borderId="24" xfId="0" applyNumberFormat="1" applyFont="1" applyFill="1" applyBorder="1" applyAlignment="1">
      <alignment horizontal="center" vertical="center" wrapText="1"/>
    </xf>
    <xf numFmtId="164" fontId="6" fillId="33" borderId="25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164" fontId="4" fillId="33" borderId="27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4" fillId="34" borderId="12" xfId="0" applyNumberFormat="1" applyFont="1" applyFill="1" applyBorder="1" applyAlignment="1">
      <alignment horizontal="center" vertical="center" wrapText="1"/>
    </xf>
    <xf numFmtId="164" fontId="47" fillId="34" borderId="12" xfId="0" applyNumberFormat="1" applyFont="1" applyFill="1" applyBorder="1" applyAlignment="1">
      <alignment horizontal="center" vertical="center" wrapText="1"/>
    </xf>
    <xf numFmtId="164" fontId="47" fillId="33" borderId="12" xfId="0" applyNumberFormat="1" applyFont="1" applyFill="1" applyBorder="1" applyAlignment="1">
      <alignment horizontal="center" vertical="center" wrapText="1"/>
    </xf>
    <xf numFmtId="164" fontId="48" fillId="34" borderId="12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center" vertical="center" wrapText="1"/>
    </xf>
    <xf numFmtId="164" fontId="47" fillId="0" borderId="0" xfId="0" applyNumberFormat="1" applyFont="1" applyFill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4" fillId="33" borderId="0" xfId="0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center" vertical="center" wrapText="1"/>
    </xf>
    <xf numFmtId="14" fontId="4" fillId="33" borderId="28" xfId="0" applyNumberFormat="1" applyFont="1" applyFill="1" applyBorder="1" applyAlignment="1">
      <alignment horizontal="center" vertical="center" wrapText="1"/>
    </xf>
    <xf numFmtId="14" fontId="4" fillId="33" borderId="29" xfId="0" applyNumberFormat="1" applyFont="1" applyFill="1" applyBorder="1" applyAlignment="1">
      <alignment horizontal="center" vertical="center" wrapText="1"/>
    </xf>
    <xf numFmtId="14" fontId="4" fillId="33" borderId="3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right" vertical="center" wrapText="1"/>
    </xf>
    <xf numFmtId="0" fontId="4" fillId="33" borderId="29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right" vertical="center" wrapText="1"/>
    </xf>
    <xf numFmtId="14" fontId="4" fillId="33" borderId="31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33" xfId="0" applyFont="1" applyFill="1" applyBorder="1" applyAlignment="1">
      <alignment horizontal="left" vertical="top" wrapText="1"/>
    </xf>
    <xf numFmtId="0" fontId="4" fillId="33" borderId="27" xfId="0" applyFont="1" applyFill="1" applyBorder="1" applyAlignment="1">
      <alignment horizontal="left" vertical="top" wrapText="1"/>
    </xf>
    <xf numFmtId="0" fontId="4" fillId="33" borderId="34" xfId="0" applyFont="1" applyFill="1" applyBorder="1" applyAlignment="1">
      <alignment horizontal="left" vertical="top" wrapText="1"/>
    </xf>
    <xf numFmtId="0" fontId="4" fillId="33" borderId="30" xfId="0" applyFont="1" applyFill="1" applyBorder="1" applyAlignment="1">
      <alignment horizontal="center" vertical="center" wrapText="1"/>
    </xf>
    <xf numFmtId="16" fontId="4" fillId="33" borderId="28" xfId="0" applyNumberFormat="1" applyFont="1" applyFill="1" applyBorder="1" applyAlignment="1">
      <alignment horizontal="center" vertical="center" wrapText="1"/>
    </xf>
    <xf numFmtId="16" fontId="4" fillId="33" borderId="29" xfId="0" applyNumberFormat="1" applyFont="1" applyFill="1" applyBorder="1" applyAlignment="1">
      <alignment horizontal="center" vertical="center" wrapText="1"/>
    </xf>
    <xf numFmtId="16" fontId="4" fillId="33" borderId="31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3" borderId="32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" fontId="4" fillId="33" borderId="28" xfId="0" applyNumberFormat="1" applyFont="1" applyFill="1" applyBorder="1" applyAlignment="1">
      <alignment horizontal="center" vertical="center" wrapText="1"/>
    </xf>
    <xf numFmtId="17" fontId="4" fillId="33" borderId="29" xfId="0" applyNumberFormat="1" applyFont="1" applyFill="1" applyBorder="1" applyAlignment="1">
      <alignment horizontal="center" vertical="center" wrapText="1"/>
    </xf>
    <xf numFmtId="17" fontId="4" fillId="33" borderId="3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right" vertical="center" wrapText="1"/>
    </xf>
    <xf numFmtId="0" fontId="4" fillId="33" borderId="16" xfId="0" applyFont="1" applyFill="1" applyBorder="1" applyAlignment="1">
      <alignment horizontal="right"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37" xfId="0" applyFont="1" applyFill="1" applyBorder="1" applyAlignment="1">
      <alignment horizontal="right" vertical="center" wrapText="1"/>
    </xf>
    <xf numFmtId="0" fontId="4" fillId="33" borderId="38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right" vertical="center" wrapText="1"/>
    </xf>
    <xf numFmtId="0" fontId="4" fillId="33" borderId="42" xfId="0" applyFont="1" applyFill="1" applyBorder="1" applyAlignment="1">
      <alignment horizontal="right" vertical="center" wrapText="1"/>
    </xf>
    <xf numFmtId="0" fontId="4" fillId="33" borderId="43" xfId="0" applyFont="1" applyFill="1" applyBorder="1" applyAlignment="1">
      <alignment horizontal="right" vertical="center" wrapText="1"/>
    </xf>
    <xf numFmtId="17" fontId="4" fillId="33" borderId="30" xfId="0" applyNumberFormat="1" applyFont="1" applyFill="1" applyBorder="1" applyAlignment="1">
      <alignment horizontal="center" vertical="center" wrapText="1"/>
    </xf>
    <xf numFmtId="17" fontId="4" fillId="33" borderId="32" xfId="0" applyNumberFormat="1" applyFont="1" applyFill="1" applyBorder="1" applyAlignment="1">
      <alignment horizontal="left" vertical="center" wrapText="1"/>
    </xf>
    <xf numFmtId="17" fontId="4" fillId="33" borderId="24" xfId="0" applyNumberFormat="1" applyFont="1" applyFill="1" applyBorder="1" applyAlignment="1">
      <alignment horizontal="left" vertical="center" wrapText="1"/>
    </xf>
    <xf numFmtId="17" fontId="4" fillId="33" borderId="25" xfId="0" applyNumberFormat="1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4" fillId="34" borderId="44" xfId="0" applyFont="1" applyFill="1" applyBorder="1" applyAlignment="1">
      <alignment horizontal="right" vertical="center" wrapText="1"/>
    </xf>
    <xf numFmtId="0" fontId="4" fillId="34" borderId="45" xfId="0" applyFont="1" applyFill="1" applyBorder="1" applyAlignment="1">
      <alignment horizontal="right" vertical="center" wrapText="1"/>
    </xf>
    <xf numFmtId="0" fontId="4" fillId="34" borderId="46" xfId="0" applyFont="1" applyFill="1" applyBorder="1" applyAlignment="1">
      <alignment horizontal="right" vertical="center" wrapText="1"/>
    </xf>
    <xf numFmtId="0" fontId="4" fillId="34" borderId="47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4" fillId="34" borderId="40" xfId="0" applyFont="1" applyFill="1" applyBorder="1" applyAlignment="1">
      <alignment horizontal="right" vertical="center" wrapText="1"/>
    </xf>
    <xf numFmtId="0" fontId="4" fillId="34" borderId="48" xfId="0" applyFont="1" applyFill="1" applyBorder="1" applyAlignment="1">
      <alignment horizontal="right" vertical="center" wrapText="1"/>
    </xf>
    <xf numFmtId="0" fontId="4" fillId="34" borderId="49" xfId="0" applyFont="1" applyFill="1" applyBorder="1" applyAlignment="1">
      <alignment horizontal="right" vertical="center" wrapText="1"/>
    </xf>
    <xf numFmtId="0" fontId="4" fillId="34" borderId="50" xfId="0" applyFont="1" applyFill="1" applyBorder="1" applyAlignment="1">
      <alignment horizontal="right" vertical="center" wrapText="1"/>
    </xf>
    <xf numFmtId="0" fontId="4" fillId="34" borderId="51" xfId="0" applyFont="1" applyFill="1" applyBorder="1" applyAlignment="1">
      <alignment horizontal="left" vertical="center" wrapText="1"/>
    </xf>
    <xf numFmtId="0" fontId="4" fillId="34" borderId="52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7" fontId="4" fillId="34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right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4" fillId="0" borderId="46" xfId="0" applyFont="1" applyFill="1" applyBorder="1" applyAlignment="1">
      <alignment horizontal="right" vertical="center" wrapText="1"/>
    </xf>
    <xf numFmtId="0" fontId="4" fillId="0" borderId="47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40" xfId="0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 wrapText="1"/>
    </xf>
    <xf numFmtId="0" fontId="4" fillId="0" borderId="50" xfId="0" applyFont="1" applyFill="1" applyBorder="1" applyAlignment="1">
      <alignment horizontal="right" vertical="center" wrapText="1"/>
    </xf>
    <xf numFmtId="17" fontId="4" fillId="34" borderId="17" xfId="0" applyNumberFormat="1" applyFont="1" applyFill="1" applyBorder="1" applyAlignment="1">
      <alignment horizontal="center" vertical="center" wrapText="1"/>
    </xf>
    <xf numFmtId="17" fontId="4" fillId="34" borderId="18" xfId="0" applyNumberFormat="1" applyFont="1" applyFill="1" applyBorder="1" applyAlignment="1">
      <alignment horizontal="center" vertical="center" wrapText="1"/>
    </xf>
    <xf numFmtId="17" fontId="4" fillId="34" borderId="16" xfId="0" applyNumberFormat="1" applyFont="1" applyFill="1" applyBorder="1" applyAlignment="1">
      <alignment horizontal="center" vertical="center" wrapText="1"/>
    </xf>
    <xf numFmtId="17" fontId="4" fillId="34" borderId="51" xfId="0" applyNumberFormat="1" applyFont="1" applyFill="1" applyBorder="1" applyAlignment="1">
      <alignment horizontal="left" vertical="center" wrapText="1"/>
    </xf>
    <xf numFmtId="17" fontId="4" fillId="34" borderId="52" xfId="0" applyNumberFormat="1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"/>
  <sheetViews>
    <sheetView zoomScale="60" zoomScaleNormal="60" zoomScaleSheetLayoutView="100" zoomScalePageLayoutView="120" workbookViewId="0" topLeftCell="A67">
      <selection activeCell="D198" sqref="A192:IV198"/>
    </sheetView>
  </sheetViews>
  <sheetFormatPr defaultColWidth="9.00390625" defaultRowHeight="12.75"/>
  <cols>
    <col min="1" max="1" width="10.125" style="27" customWidth="1"/>
    <col min="2" max="2" width="49.625" style="28" customWidth="1"/>
    <col min="3" max="3" width="38.375" style="29" customWidth="1"/>
    <col min="4" max="4" width="33.625" style="25" customWidth="1"/>
    <col min="5" max="5" width="16.375" style="25" bestFit="1" customWidth="1"/>
    <col min="6" max="6" width="15.125" style="25" bestFit="1" customWidth="1"/>
    <col min="7" max="7" width="12.75390625" style="25" bestFit="1" customWidth="1"/>
    <col min="8" max="10" width="15.00390625" style="25" bestFit="1" customWidth="1"/>
    <col min="11" max="16384" width="9.125" style="21" customWidth="1"/>
  </cols>
  <sheetData>
    <row r="1" spans="1:10" ht="18.75">
      <c r="A1" s="87" t="s">
        <v>71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8.75">
      <c r="A2" s="87" t="s">
        <v>140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>
      <c r="A3" s="87" t="s">
        <v>141</v>
      </c>
      <c r="B3" s="87"/>
      <c r="C3" s="87"/>
      <c r="D3" s="87"/>
      <c r="E3" s="87"/>
      <c r="F3" s="87"/>
      <c r="G3" s="87"/>
      <c r="H3" s="87"/>
      <c r="I3" s="87"/>
      <c r="J3" s="87"/>
    </row>
    <row r="4" spans="1:10" ht="18.75">
      <c r="A4" s="88" t="s">
        <v>0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16.5" thickBot="1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8.75" customHeight="1">
      <c r="A6" s="66" t="s">
        <v>1</v>
      </c>
      <c r="B6" s="90" t="s">
        <v>34</v>
      </c>
      <c r="C6" s="90" t="s">
        <v>35</v>
      </c>
      <c r="D6" s="90" t="s">
        <v>67</v>
      </c>
      <c r="E6" s="90" t="s">
        <v>65</v>
      </c>
      <c r="F6" s="90"/>
      <c r="G6" s="90"/>
      <c r="H6" s="90"/>
      <c r="I6" s="90"/>
      <c r="J6" s="94"/>
    </row>
    <row r="7" spans="1:10" ht="18.75">
      <c r="A7" s="67"/>
      <c r="B7" s="91"/>
      <c r="C7" s="91"/>
      <c r="D7" s="91"/>
      <c r="E7" s="91" t="s">
        <v>2</v>
      </c>
      <c r="F7" s="91"/>
      <c r="G7" s="91"/>
      <c r="H7" s="91"/>
      <c r="I7" s="91"/>
      <c r="J7" s="93"/>
    </row>
    <row r="8" spans="1:10" ht="21" customHeight="1" thickBot="1">
      <c r="A8" s="68"/>
      <c r="B8" s="92"/>
      <c r="C8" s="92"/>
      <c r="D8" s="92"/>
      <c r="E8" s="92"/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9.5" thickBot="1">
      <c r="A9" s="39">
        <v>1</v>
      </c>
      <c r="B9" s="11">
        <v>2</v>
      </c>
      <c r="C9" s="11">
        <v>4</v>
      </c>
      <c r="D9" s="11">
        <v>5</v>
      </c>
      <c r="E9" s="11">
        <v>6</v>
      </c>
      <c r="F9" s="16">
        <v>10</v>
      </c>
      <c r="G9" s="16">
        <v>11</v>
      </c>
      <c r="H9" s="16">
        <v>12</v>
      </c>
      <c r="I9" s="16">
        <v>13</v>
      </c>
      <c r="J9" s="40">
        <v>14</v>
      </c>
    </row>
    <row r="10" spans="1:10" ht="27.75" customHeight="1" thickBot="1">
      <c r="A10" s="100" t="s">
        <v>108</v>
      </c>
      <c r="B10" s="101"/>
      <c r="C10" s="101"/>
      <c r="D10" s="101"/>
      <c r="E10" s="101"/>
      <c r="F10" s="101"/>
      <c r="G10" s="101"/>
      <c r="H10" s="101"/>
      <c r="I10" s="101"/>
      <c r="J10" s="102"/>
    </row>
    <row r="11" spans="1:10" ht="36" customHeight="1" thickBot="1">
      <c r="A11" s="95" t="s">
        <v>110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8.75" customHeight="1">
      <c r="A12" s="66" t="s">
        <v>3</v>
      </c>
      <c r="B12" s="63" t="s">
        <v>144</v>
      </c>
      <c r="C12" s="98" t="s">
        <v>68</v>
      </c>
      <c r="D12" s="20" t="s">
        <v>2</v>
      </c>
      <c r="E12" s="1">
        <f>F12+G12+H12+I12+J12</f>
        <v>209369.49999999997</v>
      </c>
      <c r="F12" s="1">
        <f>F13+F14</f>
        <v>102143.59999999999</v>
      </c>
      <c r="G12" s="1">
        <f>G13+G14</f>
        <v>65410.1</v>
      </c>
      <c r="H12" s="1">
        <f>H13+H14</f>
        <v>41815.799999999996</v>
      </c>
      <c r="I12" s="1">
        <f>I13+I14</f>
        <v>0</v>
      </c>
      <c r="J12" s="2">
        <f>J13+J14</f>
        <v>0</v>
      </c>
    </row>
    <row r="13" spans="1:10" ht="27" customHeight="1">
      <c r="A13" s="67"/>
      <c r="B13" s="64"/>
      <c r="C13" s="99"/>
      <c r="D13" s="13" t="s">
        <v>4</v>
      </c>
      <c r="E13" s="3">
        <f aca="true" t="shared" si="0" ref="E13:E73">F13+G13+H13+I13+J13</f>
        <v>198901.1</v>
      </c>
      <c r="F13" s="3">
        <v>97036.4</v>
      </c>
      <c r="G13" s="3">
        <v>62139.6</v>
      </c>
      <c r="H13" s="3">
        <v>39725.1</v>
      </c>
      <c r="I13" s="3"/>
      <c r="J13" s="4"/>
    </row>
    <row r="14" spans="1:10" ht="25.5" customHeight="1" thickBot="1">
      <c r="A14" s="67"/>
      <c r="B14" s="64"/>
      <c r="C14" s="99"/>
      <c r="D14" s="13" t="s">
        <v>5</v>
      </c>
      <c r="E14" s="3">
        <f t="shared" si="0"/>
        <v>10468.400000000001</v>
      </c>
      <c r="F14" s="3">
        <v>5107.2</v>
      </c>
      <c r="G14" s="3">
        <v>3270.5</v>
      </c>
      <c r="H14" s="3">
        <v>2090.7</v>
      </c>
      <c r="I14" s="3"/>
      <c r="J14" s="4"/>
    </row>
    <row r="15" spans="1:10" ht="18.75" customHeight="1">
      <c r="A15" s="66" t="s">
        <v>11</v>
      </c>
      <c r="B15" s="63" t="s">
        <v>36</v>
      </c>
      <c r="C15" s="63" t="s">
        <v>68</v>
      </c>
      <c r="D15" s="12" t="s">
        <v>2</v>
      </c>
      <c r="E15" s="1">
        <f t="shared" si="0"/>
        <v>345950</v>
      </c>
      <c r="F15" s="1">
        <f>F16+F17</f>
        <v>0</v>
      </c>
      <c r="G15" s="1">
        <f>G16+G17</f>
        <v>0</v>
      </c>
      <c r="H15" s="1">
        <f>H16+H17</f>
        <v>0</v>
      </c>
      <c r="I15" s="1">
        <f>I16+I17</f>
        <v>345950</v>
      </c>
      <c r="J15" s="2">
        <f>J16+J17</f>
        <v>0</v>
      </c>
    </row>
    <row r="16" spans="1:10" ht="24" customHeight="1">
      <c r="A16" s="67"/>
      <c r="B16" s="64"/>
      <c r="C16" s="64"/>
      <c r="D16" s="13" t="s">
        <v>4</v>
      </c>
      <c r="E16" s="3">
        <f t="shared" si="0"/>
        <v>328652.5</v>
      </c>
      <c r="F16" s="3"/>
      <c r="G16" s="3"/>
      <c r="H16" s="3"/>
      <c r="I16" s="3">
        <v>328652.5</v>
      </c>
      <c r="J16" s="4"/>
    </row>
    <row r="17" spans="1:10" ht="19.5" thickBot="1">
      <c r="A17" s="68"/>
      <c r="B17" s="65"/>
      <c r="C17" s="65"/>
      <c r="D17" s="17" t="s">
        <v>5</v>
      </c>
      <c r="E17" s="5">
        <f t="shared" si="0"/>
        <v>17297.5</v>
      </c>
      <c r="F17" s="5"/>
      <c r="G17" s="5"/>
      <c r="H17" s="5"/>
      <c r="I17" s="5">
        <v>17297.5</v>
      </c>
      <c r="J17" s="6"/>
    </row>
    <row r="18" spans="1:10" ht="18.75" customHeight="1">
      <c r="A18" s="66" t="s">
        <v>12</v>
      </c>
      <c r="B18" s="63" t="s">
        <v>37</v>
      </c>
      <c r="C18" s="63" t="s">
        <v>68</v>
      </c>
      <c r="D18" s="12" t="s">
        <v>2</v>
      </c>
      <c r="E18" s="1">
        <f>F18+G18+H18+I18+J18</f>
        <v>77558</v>
      </c>
      <c r="F18" s="1">
        <f>F19+F20</f>
        <v>0</v>
      </c>
      <c r="G18" s="1">
        <f>G19+G20</f>
        <v>0</v>
      </c>
      <c r="H18" s="1">
        <f>H19+H20</f>
        <v>0</v>
      </c>
      <c r="I18" s="1">
        <f>I19+I20</f>
        <v>0</v>
      </c>
      <c r="J18" s="2">
        <f>J19+J20</f>
        <v>77558</v>
      </c>
    </row>
    <row r="19" spans="1:10" ht="25.5" customHeight="1">
      <c r="A19" s="67"/>
      <c r="B19" s="64"/>
      <c r="C19" s="64"/>
      <c r="D19" s="13" t="s">
        <v>4</v>
      </c>
      <c r="E19" s="3">
        <f t="shared" si="0"/>
        <v>73680.1</v>
      </c>
      <c r="F19" s="3"/>
      <c r="G19" s="3"/>
      <c r="H19" s="3"/>
      <c r="I19" s="3"/>
      <c r="J19" s="4">
        <v>73680.1</v>
      </c>
    </row>
    <row r="20" spans="1:10" ht="19.5" thickBot="1">
      <c r="A20" s="68"/>
      <c r="B20" s="65"/>
      <c r="C20" s="65"/>
      <c r="D20" s="17" t="s">
        <v>5</v>
      </c>
      <c r="E20" s="5">
        <f t="shared" si="0"/>
        <v>3877.9</v>
      </c>
      <c r="F20" s="5"/>
      <c r="G20" s="5"/>
      <c r="H20" s="5"/>
      <c r="I20" s="5"/>
      <c r="J20" s="6">
        <v>3877.9</v>
      </c>
    </row>
    <row r="21" spans="1:10" ht="18.75" customHeight="1">
      <c r="A21" s="66" t="s">
        <v>13</v>
      </c>
      <c r="B21" s="63" t="s">
        <v>38</v>
      </c>
      <c r="C21" s="63" t="s">
        <v>68</v>
      </c>
      <c r="D21" s="12" t="s">
        <v>2</v>
      </c>
      <c r="E21" s="1">
        <f t="shared" si="0"/>
        <v>128582.99999999999</v>
      </c>
      <c r="F21" s="1">
        <f>F22+F23</f>
        <v>0</v>
      </c>
      <c r="G21" s="1">
        <f>G22+G23</f>
        <v>0</v>
      </c>
      <c r="H21" s="1">
        <f>H22+H23</f>
        <v>0</v>
      </c>
      <c r="I21" s="1">
        <f>I22+I23</f>
        <v>0</v>
      </c>
      <c r="J21" s="2">
        <f>J22+J23</f>
        <v>128582.99999999999</v>
      </c>
    </row>
    <row r="22" spans="1:10" ht="21.75" customHeight="1">
      <c r="A22" s="67"/>
      <c r="B22" s="64"/>
      <c r="C22" s="64"/>
      <c r="D22" s="13" t="s">
        <v>4</v>
      </c>
      <c r="E22" s="3">
        <f t="shared" si="0"/>
        <v>122153.84999999999</v>
      </c>
      <c r="F22" s="3"/>
      <c r="G22" s="3"/>
      <c r="H22" s="3"/>
      <c r="I22" s="3"/>
      <c r="J22" s="4">
        <v>122153.84999999999</v>
      </c>
    </row>
    <row r="23" spans="1:10" ht="19.5" thickBot="1">
      <c r="A23" s="68"/>
      <c r="B23" s="65"/>
      <c r="C23" s="65"/>
      <c r="D23" s="17" t="s">
        <v>5</v>
      </c>
      <c r="E23" s="5">
        <f t="shared" si="0"/>
        <v>6429.15</v>
      </c>
      <c r="F23" s="5"/>
      <c r="G23" s="5"/>
      <c r="H23" s="5"/>
      <c r="I23" s="5"/>
      <c r="J23" s="6">
        <v>6429.15</v>
      </c>
    </row>
    <row r="24" spans="1:10" ht="18.75" customHeight="1">
      <c r="A24" s="66" t="s">
        <v>14</v>
      </c>
      <c r="B24" s="63" t="s">
        <v>39</v>
      </c>
      <c r="C24" s="63" t="s">
        <v>68</v>
      </c>
      <c r="D24" s="12" t="s">
        <v>2</v>
      </c>
      <c r="E24" s="1">
        <f t="shared" si="0"/>
        <v>60719</v>
      </c>
      <c r="F24" s="1">
        <f>F25+F26</f>
        <v>0</v>
      </c>
      <c r="G24" s="1">
        <f>G25+G26</f>
        <v>0</v>
      </c>
      <c r="H24" s="1">
        <f>H25+H26</f>
        <v>0</v>
      </c>
      <c r="I24" s="1">
        <f>I25+I26</f>
        <v>0</v>
      </c>
      <c r="J24" s="2">
        <f>J25+J26</f>
        <v>60719</v>
      </c>
    </row>
    <row r="25" spans="1:10" ht="21" customHeight="1">
      <c r="A25" s="67"/>
      <c r="B25" s="64"/>
      <c r="C25" s="64"/>
      <c r="D25" s="13" t="s">
        <v>4</v>
      </c>
      <c r="E25" s="3">
        <f t="shared" si="0"/>
        <v>57683.05</v>
      </c>
      <c r="F25" s="3"/>
      <c r="G25" s="3"/>
      <c r="H25" s="3"/>
      <c r="I25" s="3"/>
      <c r="J25" s="4">
        <v>57683.05</v>
      </c>
    </row>
    <row r="26" spans="1:10" ht="19.5" thickBot="1">
      <c r="A26" s="68"/>
      <c r="B26" s="65"/>
      <c r="C26" s="65"/>
      <c r="D26" s="17" t="s">
        <v>5</v>
      </c>
      <c r="E26" s="5">
        <f t="shared" si="0"/>
        <v>3035.9500000000003</v>
      </c>
      <c r="F26" s="5"/>
      <c r="G26" s="5"/>
      <c r="H26" s="5"/>
      <c r="I26" s="5"/>
      <c r="J26" s="6">
        <v>3035.9500000000003</v>
      </c>
    </row>
    <row r="27" spans="1:10" ht="18.75" customHeight="1">
      <c r="A27" s="84" t="s">
        <v>15</v>
      </c>
      <c r="B27" s="63" t="s">
        <v>40</v>
      </c>
      <c r="C27" s="63" t="s">
        <v>68</v>
      </c>
      <c r="D27" s="12" t="s">
        <v>2</v>
      </c>
      <c r="E27" s="1">
        <f t="shared" si="0"/>
        <v>32656</v>
      </c>
      <c r="F27" s="1">
        <f>F28+F29</f>
        <v>0</v>
      </c>
      <c r="G27" s="1">
        <f>G28+G29</f>
        <v>0</v>
      </c>
      <c r="H27" s="1">
        <f>H28+H29</f>
        <v>0</v>
      </c>
      <c r="I27" s="1">
        <f>I28+I29</f>
        <v>0</v>
      </c>
      <c r="J27" s="2">
        <f>J28+J29</f>
        <v>32656</v>
      </c>
    </row>
    <row r="28" spans="1:10" ht="23.25" customHeight="1">
      <c r="A28" s="85"/>
      <c r="B28" s="64"/>
      <c r="C28" s="64"/>
      <c r="D28" s="13" t="s">
        <v>4</v>
      </c>
      <c r="E28" s="3">
        <f t="shared" si="0"/>
        <v>31023.2</v>
      </c>
      <c r="F28" s="3"/>
      <c r="G28" s="3"/>
      <c r="H28" s="3"/>
      <c r="I28" s="3"/>
      <c r="J28" s="4">
        <v>31023.2</v>
      </c>
    </row>
    <row r="29" spans="1:10" ht="19.5" thickBot="1">
      <c r="A29" s="86"/>
      <c r="B29" s="65"/>
      <c r="C29" s="65"/>
      <c r="D29" s="17" t="s">
        <v>5</v>
      </c>
      <c r="E29" s="5">
        <f t="shared" si="0"/>
        <v>1632.8</v>
      </c>
      <c r="F29" s="5"/>
      <c r="G29" s="5"/>
      <c r="H29" s="5"/>
      <c r="I29" s="5"/>
      <c r="J29" s="6">
        <v>1632.8</v>
      </c>
    </row>
    <row r="30" spans="1:10" ht="18.75" customHeight="1">
      <c r="A30" s="66" t="s">
        <v>16</v>
      </c>
      <c r="B30" s="63" t="s">
        <v>41</v>
      </c>
      <c r="C30" s="63" t="s">
        <v>68</v>
      </c>
      <c r="D30" s="12" t="s">
        <v>2</v>
      </c>
      <c r="E30" s="1">
        <f t="shared" si="0"/>
        <v>35718</v>
      </c>
      <c r="F30" s="1">
        <f>F31+F32</f>
        <v>0</v>
      </c>
      <c r="G30" s="1">
        <f>G31+G32</f>
        <v>0</v>
      </c>
      <c r="H30" s="1">
        <f>H31+H32</f>
        <v>0</v>
      </c>
      <c r="I30" s="1">
        <f>I31+I32</f>
        <v>0</v>
      </c>
      <c r="J30" s="2">
        <f>J31+J32</f>
        <v>35718</v>
      </c>
    </row>
    <row r="31" spans="1:10" ht="23.25" customHeight="1">
      <c r="A31" s="67"/>
      <c r="B31" s="64"/>
      <c r="C31" s="64"/>
      <c r="D31" s="13" t="s">
        <v>4</v>
      </c>
      <c r="E31" s="3">
        <f t="shared" si="0"/>
        <v>33932.1</v>
      </c>
      <c r="F31" s="3"/>
      <c r="G31" s="3"/>
      <c r="H31" s="3"/>
      <c r="I31" s="3"/>
      <c r="J31" s="4">
        <v>33932.1</v>
      </c>
    </row>
    <row r="32" spans="1:10" ht="19.5" thickBot="1">
      <c r="A32" s="68"/>
      <c r="B32" s="65"/>
      <c r="C32" s="65"/>
      <c r="D32" s="17" t="s">
        <v>5</v>
      </c>
      <c r="E32" s="5">
        <f t="shared" si="0"/>
        <v>1785.9</v>
      </c>
      <c r="F32" s="5"/>
      <c r="G32" s="5"/>
      <c r="H32" s="5"/>
      <c r="I32" s="5"/>
      <c r="J32" s="6">
        <v>1785.9</v>
      </c>
    </row>
    <row r="33" spans="1:10" ht="18.75" customHeight="1">
      <c r="A33" s="66" t="s">
        <v>18</v>
      </c>
      <c r="B33" s="63" t="s">
        <v>42</v>
      </c>
      <c r="C33" s="63" t="s">
        <v>68</v>
      </c>
      <c r="D33" s="12" t="s">
        <v>2</v>
      </c>
      <c r="E33" s="1">
        <f t="shared" si="0"/>
        <v>58781</v>
      </c>
      <c r="F33" s="1">
        <f>F34+F35</f>
        <v>0</v>
      </c>
      <c r="G33" s="1">
        <f>G34+G35</f>
        <v>0</v>
      </c>
      <c r="H33" s="1">
        <f>H34+H35</f>
        <v>0</v>
      </c>
      <c r="I33" s="1">
        <f>I34+I35</f>
        <v>0</v>
      </c>
      <c r="J33" s="2">
        <f>J34+J35</f>
        <v>58781</v>
      </c>
    </row>
    <row r="34" spans="1:10" ht="22.5" customHeight="1">
      <c r="A34" s="67"/>
      <c r="B34" s="64"/>
      <c r="C34" s="64"/>
      <c r="D34" s="13" t="s">
        <v>4</v>
      </c>
      <c r="E34" s="3">
        <f t="shared" si="0"/>
        <v>55841.95</v>
      </c>
      <c r="F34" s="3"/>
      <c r="G34" s="3"/>
      <c r="H34" s="3"/>
      <c r="I34" s="3"/>
      <c r="J34" s="4">
        <v>55841.95</v>
      </c>
    </row>
    <row r="35" spans="1:10" ht="19.5" thickBot="1">
      <c r="A35" s="68"/>
      <c r="B35" s="65"/>
      <c r="C35" s="65"/>
      <c r="D35" s="17" t="s">
        <v>5</v>
      </c>
      <c r="E35" s="5">
        <f t="shared" si="0"/>
        <v>2939.0499999999997</v>
      </c>
      <c r="F35" s="5"/>
      <c r="G35" s="5"/>
      <c r="H35" s="5"/>
      <c r="I35" s="5"/>
      <c r="J35" s="6">
        <v>2939.0499999999997</v>
      </c>
    </row>
    <row r="36" spans="1:10" ht="18.75" customHeight="1">
      <c r="A36" s="103" t="s">
        <v>17</v>
      </c>
      <c r="B36" s="63" t="s">
        <v>43</v>
      </c>
      <c r="C36" s="63" t="s">
        <v>68</v>
      </c>
      <c r="D36" s="12" t="s">
        <v>2</v>
      </c>
      <c r="E36" s="1">
        <f t="shared" si="0"/>
        <v>638877</v>
      </c>
      <c r="F36" s="1">
        <f>F37+F38</f>
        <v>0</v>
      </c>
      <c r="G36" s="1">
        <f>G37+G38</f>
        <v>0</v>
      </c>
      <c r="H36" s="1">
        <f>H37+H38</f>
        <v>638877</v>
      </c>
      <c r="I36" s="1">
        <f>I37+I38</f>
        <v>0</v>
      </c>
      <c r="J36" s="2">
        <f>J37+J38</f>
        <v>0</v>
      </c>
    </row>
    <row r="37" spans="1:10" ht="21.75" customHeight="1">
      <c r="A37" s="104"/>
      <c r="B37" s="64"/>
      <c r="C37" s="64"/>
      <c r="D37" s="13" t="s">
        <v>4</v>
      </c>
      <c r="E37" s="3">
        <f t="shared" si="0"/>
        <v>606933.15</v>
      </c>
      <c r="F37" s="3"/>
      <c r="G37" s="3"/>
      <c r="H37" s="3">
        <v>606933.15</v>
      </c>
      <c r="I37" s="3"/>
      <c r="J37" s="4"/>
    </row>
    <row r="38" spans="1:10" ht="21" customHeight="1" thickBot="1">
      <c r="A38" s="105"/>
      <c r="B38" s="65"/>
      <c r="C38" s="65"/>
      <c r="D38" s="17" t="s">
        <v>5</v>
      </c>
      <c r="E38" s="5">
        <f t="shared" si="0"/>
        <v>31943.850000000002</v>
      </c>
      <c r="F38" s="5"/>
      <c r="G38" s="5"/>
      <c r="H38" s="5">
        <v>31943.850000000002</v>
      </c>
      <c r="I38" s="5"/>
      <c r="J38" s="6"/>
    </row>
    <row r="39" spans="1:10" ht="18.75" customHeight="1">
      <c r="A39" s="66" t="s">
        <v>19</v>
      </c>
      <c r="B39" s="63" t="s">
        <v>44</v>
      </c>
      <c r="C39" s="63" t="s">
        <v>68</v>
      </c>
      <c r="D39" s="12" t="s">
        <v>2</v>
      </c>
      <c r="E39" s="1">
        <f t="shared" si="0"/>
        <v>276513.00000000006</v>
      </c>
      <c r="F39" s="1">
        <f>F40+F41</f>
        <v>0</v>
      </c>
      <c r="G39" s="1">
        <f>G40+G41</f>
        <v>0</v>
      </c>
      <c r="H39" s="1">
        <f>H40+H41</f>
        <v>0</v>
      </c>
      <c r="I39" s="1">
        <f>I40+I41</f>
        <v>0</v>
      </c>
      <c r="J39" s="2">
        <f>J40+J41</f>
        <v>276513.00000000006</v>
      </c>
    </row>
    <row r="40" spans="1:10" ht="21.75" customHeight="1">
      <c r="A40" s="67"/>
      <c r="B40" s="64"/>
      <c r="C40" s="64"/>
      <c r="D40" s="13" t="s">
        <v>4</v>
      </c>
      <c r="E40" s="3">
        <f t="shared" si="0"/>
        <v>262687.35000000003</v>
      </c>
      <c r="F40" s="3"/>
      <c r="G40" s="3"/>
      <c r="H40" s="3"/>
      <c r="I40" s="3"/>
      <c r="J40" s="4">
        <v>262687.35000000003</v>
      </c>
    </row>
    <row r="41" spans="1:10" ht="27.75" customHeight="1" thickBot="1">
      <c r="A41" s="68"/>
      <c r="B41" s="65"/>
      <c r="C41" s="65"/>
      <c r="D41" s="17" t="s">
        <v>5</v>
      </c>
      <c r="E41" s="5">
        <f t="shared" si="0"/>
        <v>13825.650000000001</v>
      </c>
      <c r="F41" s="5"/>
      <c r="G41" s="5"/>
      <c r="H41" s="5"/>
      <c r="I41" s="5"/>
      <c r="J41" s="6">
        <v>13825.650000000001</v>
      </c>
    </row>
    <row r="42" spans="1:10" ht="18.75" customHeight="1">
      <c r="A42" s="66" t="s">
        <v>20</v>
      </c>
      <c r="B42" s="63" t="s">
        <v>45</v>
      </c>
      <c r="C42" s="63" t="s">
        <v>68</v>
      </c>
      <c r="D42" s="12" t="s">
        <v>2</v>
      </c>
      <c r="E42" s="1">
        <f t="shared" si="0"/>
        <v>1223282</v>
      </c>
      <c r="F42" s="1">
        <f>F43+F44</f>
        <v>0</v>
      </c>
      <c r="G42" s="1">
        <f>G43+G44</f>
        <v>0</v>
      </c>
      <c r="H42" s="1">
        <f>H43+H44</f>
        <v>0</v>
      </c>
      <c r="I42" s="1">
        <f>I43+I44</f>
        <v>0</v>
      </c>
      <c r="J42" s="2">
        <f>J43+J44</f>
        <v>1223282</v>
      </c>
    </row>
    <row r="43" spans="1:10" ht="19.5" customHeight="1">
      <c r="A43" s="67"/>
      <c r="B43" s="64"/>
      <c r="C43" s="64"/>
      <c r="D43" s="13" t="s">
        <v>4</v>
      </c>
      <c r="E43" s="3">
        <f t="shared" si="0"/>
        <v>1162117.9</v>
      </c>
      <c r="F43" s="3"/>
      <c r="G43" s="3"/>
      <c r="H43" s="3"/>
      <c r="I43" s="3"/>
      <c r="J43" s="4">
        <v>1162117.9</v>
      </c>
    </row>
    <row r="44" spans="1:10" ht="21.75" customHeight="1" thickBot="1">
      <c r="A44" s="68"/>
      <c r="B44" s="65"/>
      <c r="C44" s="65"/>
      <c r="D44" s="17" t="s">
        <v>5</v>
      </c>
      <c r="E44" s="5">
        <f t="shared" si="0"/>
        <v>61164.1</v>
      </c>
      <c r="F44" s="5"/>
      <c r="G44" s="5"/>
      <c r="H44" s="5"/>
      <c r="I44" s="5"/>
      <c r="J44" s="6">
        <v>61164.1</v>
      </c>
    </row>
    <row r="45" spans="1:10" ht="40.5" customHeight="1">
      <c r="A45" s="66" t="s">
        <v>21</v>
      </c>
      <c r="B45" s="63" t="s">
        <v>146</v>
      </c>
      <c r="C45" s="63" t="s">
        <v>68</v>
      </c>
      <c r="D45" s="12" t="s">
        <v>2</v>
      </c>
      <c r="E45" s="1">
        <f>F45+G45+H45+I45+J45</f>
        <v>815153.4999999999</v>
      </c>
      <c r="F45" s="1">
        <f>F46+F47</f>
        <v>0</v>
      </c>
      <c r="G45" s="1">
        <f>G46+G47</f>
        <v>42105.3</v>
      </c>
      <c r="H45" s="1">
        <f>H46+H47</f>
        <v>65699.2</v>
      </c>
      <c r="I45" s="1">
        <f>I46+I47</f>
        <v>0</v>
      </c>
      <c r="J45" s="2">
        <f>J46+J47</f>
        <v>707348.9999999999</v>
      </c>
    </row>
    <row r="46" spans="1:10" ht="25.5" customHeight="1">
      <c r="A46" s="67"/>
      <c r="B46" s="64"/>
      <c r="C46" s="64"/>
      <c r="D46" s="13" t="s">
        <v>4</v>
      </c>
      <c r="E46" s="3">
        <f t="shared" si="0"/>
        <v>774395.6499999999</v>
      </c>
      <c r="F46" s="3"/>
      <c r="G46" s="3">
        <v>40000</v>
      </c>
      <c r="H46" s="3">
        <v>62414.1</v>
      </c>
      <c r="I46" s="3"/>
      <c r="J46" s="4">
        <v>671981.5499999999</v>
      </c>
    </row>
    <row r="47" spans="1:10" ht="55.5" customHeight="1" thickBot="1">
      <c r="A47" s="68"/>
      <c r="B47" s="65"/>
      <c r="C47" s="65"/>
      <c r="D47" s="17" t="s">
        <v>5</v>
      </c>
      <c r="E47" s="5">
        <f t="shared" si="0"/>
        <v>40757.85</v>
      </c>
      <c r="F47" s="5"/>
      <c r="G47" s="5">
        <v>2105.3</v>
      </c>
      <c r="H47" s="5">
        <v>3285.1</v>
      </c>
      <c r="I47" s="5"/>
      <c r="J47" s="6">
        <v>35367.45</v>
      </c>
    </row>
    <row r="48" spans="1:10" ht="18.75" customHeight="1">
      <c r="A48" s="66" t="s">
        <v>22</v>
      </c>
      <c r="B48" s="63" t="s">
        <v>46</v>
      </c>
      <c r="C48" s="63" t="s">
        <v>68</v>
      </c>
      <c r="D48" s="12" t="s">
        <v>2</v>
      </c>
      <c r="E48" s="1">
        <f t="shared" si="0"/>
        <v>758009.8</v>
      </c>
      <c r="F48" s="1">
        <f>F49+F50</f>
        <v>0</v>
      </c>
      <c r="G48" s="1">
        <f>G49+G50</f>
        <v>0</v>
      </c>
      <c r="H48" s="1">
        <f>H49+H50</f>
        <v>0</v>
      </c>
      <c r="I48" s="1">
        <f>I49+I50</f>
        <v>0</v>
      </c>
      <c r="J48" s="2">
        <f>J49+J50</f>
        <v>758009.8</v>
      </c>
    </row>
    <row r="49" spans="1:10" ht="22.5" customHeight="1">
      <c r="A49" s="67"/>
      <c r="B49" s="64"/>
      <c r="C49" s="64"/>
      <c r="D49" s="13" t="s">
        <v>4</v>
      </c>
      <c r="E49" s="3">
        <f t="shared" si="0"/>
        <v>720195</v>
      </c>
      <c r="F49" s="3"/>
      <c r="G49" s="3"/>
      <c r="H49" s="3"/>
      <c r="I49" s="3"/>
      <c r="J49" s="4">
        <v>720195</v>
      </c>
    </row>
    <row r="50" spans="1:10" ht="33.75" customHeight="1" thickBot="1">
      <c r="A50" s="68"/>
      <c r="B50" s="65"/>
      <c r="C50" s="65"/>
      <c r="D50" s="17" t="s">
        <v>5</v>
      </c>
      <c r="E50" s="5">
        <f t="shared" si="0"/>
        <v>37814.8</v>
      </c>
      <c r="F50" s="5"/>
      <c r="G50" s="5"/>
      <c r="H50" s="5"/>
      <c r="I50" s="5"/>
      <c r="J50" s="6">
        <v>37814.8</v>
      </c>
    </row>
    <row r="51" spans="1:10" ht="18.75" customHeight="1">
      <c r="A51" s="66" t="s">
        <v>23</v>
      </c>
      <c r="B51" s="63" t="s">
        <v>47</v>
      </c>
      <c r="C51" s="63" t="s">
        <v>68</v>
      </c>
      <c r="D51" s="12" t="s">
        <v>2</v>
      </c>
      <c r="E51" s="1">
        <f t="shared" si="0"/>
        <v>478238.00000000006</v>
      </c>
      <c r="F51" s="1">
        <f>F52+F53</f>
        <v>0</v>
      </c>
      <c r="G51" s="1">
        <f>G52+G53</f>
        <v>0</v>
      </c>
      <c r="H51" s="1">
        <f>H52+H53</f>
        <v>0</v>
      </c>
      <c r="I51" s="1">
        <f>I52+I53</f>
        <v>478238.00000000006</v>
      </c>
      <c r="J51" s="2">
        <f>J52+J53</f>
        <v>0</v>
      </c>
    </row>
    <row r="52" spans="1:10" ht="24" customHeight="1">
      <c r="A52" s="67"/>
      <c r="B52" s="64"/>
      <c r="C52" s="64"/>
      <c r="D52" s="13" t="s">
        <v>4</v>
      </c>
      <c r="E52" s="3">
        <f t="shared" si="0"/>
        <v>454326.10000000003</v>
      </c>
      <c r="F52" s="3"/>
      <c r="G52" s="3"/>
      <c r="H52" s="3"/>
      <c r="I52" s="3">
        <v>454326.10000000003</v>
      </c>
      <c r="J52" s="4"/>
    </row>
    <row r="53" spans="1:10" ht="26.25" customHeight="1" thickBot="1">
      <c r="A53" s="68"/>
      <c r="B53" s="65"/>
      <c r="C53" s="65"/>
      <c r="D53" s="17" t="s">
        <v>5</v>
      </c>
      <c r="E53" s="5">
        <f t="shared" si="0"/>
        <v>23911.9</v>
      </c>
      <c r="F53" s="5"/>
      <c r="G53" s="5"/>
      <c r="H53" s="5"/>
      <c r="I53" s="5">
        <v>23911.9</v>
      </c>
      <c r="J53" s="6"/>
    </row>
    <row r="54" spans="1:10" ht="18.75" customHeight="1">
      <c r="A54" s="66" t="s">
        <v>26</v>
      </c>
      <c r="B54" s="63" t="s">
        <v>48</v>
      </c>
      <c r="C54" s="63" t="s">
        <v>68</v>
      </c>
      <c r="D54" s="12" t="s">
        <v>2</v>
      </c>
      <c r="E54" s="1">
        <f t="shared" si="0"/>
        <v>187044.00000000003</v>
      </c>
      <c r="F54" s="1">
        <f>F55+F56</f>
        <v>0</v>
      </c>
      <c r="G54" s="1">
        <f>G55+G56</f>
        <v>0</v>
      </c>
      <c r="H54" s="1">
        <f>H55+H56</f>
        <v>0</v>
      </c>
      <c r="I54" s="1">
        <f>I55+I56</f>
        <v>0</v>
      </c>
      <c r="J54" s="2">
        <f>J55+J56</f>
        <v>187044.00000000003</v>
      </c>
    </row>
    <row r="55" spans="1:10" ht="24" customHeight="1">
      <c r="A55" s="67"/>
      <c r="B55" s="64"/>
      <c r="C55" s="64"/>
      <c r="D55" s="13" t="s">
        <v>4</v>
      </c>
      <c r="E55" s="3">
        <f t="shared" si="0"/>
        <v>177691.80000000002</v>
      </c>
      <c r="F55" s="3"/>
      <c r="G55" s="3"/>
      <c r="H55" s="3"/>
      <c r="I55" s="3"/>
      <c r="J55" s="4">
        <v>177691.80000000002</v>
      </c>
    </row>
    <row r="56" spans="1:10" ht="23.25" customHeight="1" thickBot="1">
      <c r="A56" s="68"/>
      <c r="B56" s="65"/>
      <c r="C56" s="65"/>
      <c r="D56" s="17" t="s">
        <v>5</v>
      </c>
      <c r="E56" s="5">
        <f t="shared" si="0"/>
        <v>9352.2</v>
      </c>
      <c r="F56" s="5"/>
      <c r="G56" s="5"/>
      <c r="H56" s="5"/>
      <c r="I56" s="5"/>
      <c r="J56" s="6">
        <v>9352.2</v>
      </c>
    </row>
    <row r="57" spans="1:10" ht="18.75" customHeight="1">
      <c r="A57" s="66" t="s">
        <v>27</v>
      </c>
      <c r="B57" s="63" t="s">
        <v>49</v>
      </c>
      <c r="C57" s="63" t="s">
        <v>68</v>
      </c>
      <c r="D57" s="12" t="s">
        <v>2</v>
      </c>
      <c r="E57" s="1">
        <f t="shared" si="0"/>
        <v>39108.99999999999</v>
      </c>
      <c r="F57" s="1">
        <f>F58+F59</f>
        <v>0</v>
      </c>
      <c r="G57" s="1">
        <f>G58+G59</f>
        <v>0</v>
      </c>
      <c r="H57" s="1">
        <f>H58+H59</f>
        <v>0</v>
      </c>
      <c r="I57" s="1">
        <f>I58+I59</f>
        <v>0</v>
      </c>
      <c r="J57" s="2">
        <f>J58+J59</f>
        <v>39108.99999999999</v>
      </c>
    </row>
    <row r="58" spans="1:10" ht="25.5" customHeight="1">
      <c r="A58" s="67"/>
      <c r="B58" s="64"/>
      <c r="C58" s="64"/>
      <c r="D58" s="13" t="s">
        <v>4</v>
      </c>
      <c r="E58" s="3">
        <f t="shared" si="0"/>
        <v>37153.549999999996</v>
      </c>
      <c r="F58" s="3"/>
      <c r="G58" s="3"/>
      <c r="H58" s="3"/>
      <c r="I58" s="3"/>
      <c r="J58" s="4">
        <v>37153.549999999996</v>
      </c>
    </row>
    <row r="59" spans="1:10" ht="21.75" customHeight="1" thickBot="1">
      <c r="A59" s="68"/>
      <c r="B59" s="65"/>
      <c r="C59" s="65"/>
      <c r="D59" s="17" t="s">
        <v>5</v>
      </c>
      <c r="E59" s="5">
        <f t="shared" si="0"/>
        <v>1955.4499999999998</v>
      </c>
      <c r="F59" s="5"/>
      <c r="G59" s="5"/>
      <c r="H59" s="5"/>
      <c r="I59" s="5"/>
      <c r="J59" s="6">
        <v>1955.4499999999998</v>
      </c>
    </row>
    <row r="60" spans="1:10" ht="18.75" customHeight="1">
      <c r="A60" s="66" t="s">
        <v>28</v>
      </c>
      <c r="B60" s="63" t="s">
        <v>50</v>
      </c>
      <c r="C60" s="63" t="s">
        <v>68</v>
      </c>
      <c r="D60" s="12" t="s">
        <v>2</v>
      </c>
      <c r="E60" s="1">
        <f t="shared" si="0"/>
        <v>34008</v>
      </c>
      <c r="F60" s="1">
        <f>F61+F62</f>
        <v>0</v>
      </c>
      <c r="G60" s="1">
        <f>G61+G62</f>
        <v>0</v>
      </c>
      <c r="H60" s="1">
        <f>H61+H62</f>
        <v>0</v>
      </c>
      <c r="I60" s="1">
        <f>I61+I62</f>
        <v>0</v>
      </c>
      <c r="J60" s="2">
        <f>J61+J62</f>
        <v>34008</v>
      </c>
    </row>
    <row r="61" spans="1:10" ht="20.25" customHeight="1">
      <c r="A61" s="67"/>
      <c r="B61" s="64"/>
      <c r="C61" s="64"/>
      <c r="D61" s="13" t="s">
        <v>4</v>
      </c>
      <c r="E61" s="3">
        <f t="shared" si="0"/>
        <v>32307.6</v>
      </c>
      <c r="F61" s="3"/>
      <c r="G61" s="3"/>
      <c r="H61" s="3"/>
      <c r="I61" s="3"/>
      <c r="J61" s="4">
        <v>32307.6</v>
      </c>
    </row>
    <row r="62" spans="1:10" ht="19.5" thickBot="1">
      <c r="A62" s="68"/>
      <c r="B62" s="65"/>
      <c r="C62" s="65"/>
      <c r="D62" s="17" t="s">
        <v>5</v>
      </c>
      <c r="E62" s="5">
        <f t="shared" si="0"/>
        <v>1700.3999999999999</v>
      </c>
      <c r="F62" s="5"/>
      <c r="G62" s="5"/>
      <c r="H62" s="5"/>
      <c r="I62" s="5"/>
      <c r="J62" s="6">
        <v>1700.3999999999999</v>
      </c>
    </row>
    <row r="63" spans="1:10" ht="18.75" customHeight="1">
      <c r="A63" s="66" t="s">
        <v>29</v>
      </c>
      <c r="B63" s="63" t="s">
        <v>51</v>
      </c>
      <c r="C63" s="63" t="s">
        <v>68</v>
      </c>
      <c r="D63" s="12" t="s">
        <v>2</v>
      </c>
      <c r="E63" s="1">
        <f t="shared" si="0"/>
        <v>5271240</v>
      </c>
      <c r="F63" s="1">
        <f>F64+F65</f>
        <v>0</v>
      </c>
      <c r="G63" s="1">
        <f>G64+G65</f>
        <v>0</v>
      </c>
      <c r="H63" s="1">
        <f>H64+H65</f>
        <v>0</v>
      </c>
      <c r="I63" s="1">
        <f>I64+I65</f>
        <v>2635620</v>
      </c>
      <c r="J63" s="2">
        <f>J64+J65</f>
        <v>2635620</v>
      </c>
    </row>
    <row r="64" spans="1:10" ht="25.5" customHeight="1">
      <c r="A64" s="67"/>
      <c r="B64" s="64"/>
      <c r="C64" s="64"/>
      <c r="D64" s="13" t="s">
        <v>4</v>
      </c>
      <c r="E64" s="3">
        <f t="shared" si="0"/>
        <v>5007678</v>
      </c>
      <c r="F64" s="3"/>
      <c r="G64" s="3"/>
      <c r="H64" s="3"/>
      <c r="I64" s="3">
        <v>2503839</v>
      </c>
      <c r="J64" s="4">
        <v>2503839</v>
      </c>
    </row>
    <row r="65" spans="1:10" ht="19.5" thickBot="1">
      <c r="A65" s="68"/>
      <c r="B65" s="65"/>
      <c r="C65" s="65"/>
      <c r="D65" s="17" t="s">
        <v>5</v>
      </c>
      <c r="E65" s="5">
        <f t="shared" si="0"/>
        <v>263562</v>
      </c>
      <c r="F65" s="5"/>
      <c r="G65" s="5"/>
      <c r="H65" s="5"/>
      <c r="I65" s="5">
        <v>131781</v>
      </c>
      <c r="J65" s="6">
        <v>131781</v>
      </c>
    </row>
    <row r="66" spans="1:10" ht="33.75" customHeight="1">
      <c r="A66" s="66" t="s">
        <v>30</v>
      </c>
      <c r="B66" s="63" t="s">
        <v>52</v>
      </c>
      <c r="C66" s="63" t="s">
        <v>68</v>
      </c>
      <c r="D66" s="12" t="s">
        <v>2</v>
      </c>
      <c r="E66" s="1">
        <f t="shared" si="0"/>
        <v>200332</v>
      </c>
      <c r="F66" s="1">
        <f>F67+F68</f>
        <v>0</v>
      </c>
      <c r="G66" s="1">
        <f>G67+G68</f>
        <v>0</v>
      </c>
      <c r="H66" s="1">
        <f>H67+H68</f>
        <v>150000</v>
      </c>
      <c r="I66" s="1">
        <f>I67+I68</f>
        <v>50332</v>
      </c>
      <c r="J66" s="2">
        <f>J67+J68</f>
        <v>0</v>
      </c>
    </row>
    <row r="67" spans="1:10" ht="23.25" customHeight="1">
      <c r="A67" s="67"/>
      <c r="B67" s="64"/>
      <c r="C67" s="64"/>
      <c r="D67" s="13" t="s">
        <v>4</v>
      </c>
      <c r="E67" s="3">
        <f t="shared" si="0"/>
        <v>190315.4</v>
      </c>
      <c r="F67" s="3"/>
      <c r="G67" s="3"/>
      <c r="H67" s="3">
        <v>142500</v>
      </c>
      <c r="I67" s="3">
        <v>47815.4</v>
      </c>
      <c r="J67" s="4"/>
    </row>
    <row r="68" spans="1:10" ht="33" customHeight="1" thickBot="1">
      <c r="A68" s="68"/>
      <c r="B68" s="65"/>
      <c r="C68" s="65"/>
      <c r="D68" s="17" t="s">
        <v>5</v>
      </c>
      <c r="E68" s="5">
        <f t="shared" si="0"/>
        <v>10016.6</v>
      </c>
      <c r="F68" s="5"/>
      <c r="G68" s="5"/>
      <c r="H68" s="5">
        <v>7500</v>
      </c>
      <c r="I68" s="5">
        <v>2516.6</v>
      </c>
      <c r="J68" s="6"/>
    </row>
    <row r="69" spans="1:10" ht="18.75" customHeight="1">
      <c r="A69" s="66" t="s">
        <v>31</v>
      </c>
      <c r="B69" s="63" t="s">
        <v>53</v>
      </c>
      <c r="C69" s="63" t="s">
        <v>68</v>
      </c>
      <c r="D69" s="12" t="s">
        <v>2</v>
      </c>
      <c r="E69" s="1">
        <f t="shared" si="0"/>
        <v>900000</v>
      </c>
      <c r="F69" s="1">
        <f>F70+F71</f>
        <v>0</v>
      </c>
      <c r="G69" s="1">
        <f>G70+G71</f>
        <v>0</v>
      </c>
      <c r="H69" s="1">
        <f>H70+H71</f>
        <v>0</v>
      </c>
      <c r="I69" s="1">
        <f>I70+I71</f>
        <v>0</v>
      </c>
      <c r="J69" s="2">
        <f>J70+J71</f>
        <v>900000</v>
      </c>
    </row>
    <row r="70" spans="1:10" ht="25.5" customHeight="1">
      <c r="A70" s="67"/>
      <c r="B70" s="64"/>
      <c r="C70" s="64"/>
      <c r="D70" s="13" t="s">
        <v>4</v>
      </c>
      <c r="E70" s="3">
        <f t="shared" si="0"/>
        <v>855000</v>
      </c>
      <c r="F70" s="3"/>
      <c r="G70" s="3"/>
      <c r="H70" s="3"/>
      <c r="I70" s="3"/>
      <c r="J70" s="4">
        <v>855000</v>
      </c>
    </row>
    <row r="71" spans="1:10" ht="19.5" thickBot="1">
      <c r="A71" s="68"/>
      <c r="B71" s="65"/>
      <c r="C71" s="65"/>
      <c r="D71" s="17" t="s">
        <v>5</v>
      </c>
      <c r="E71" s="5">
        <f t="shared" si="0"/>
        <v>45000</v>
      </c>
      <c r="F71" s="5"/>
      <c r="G71" s="5"/>
      <c r="H71" s="5"/>
      <c r="I71" s="5"/>
      <c r="J71" s="6">
        <v>45000</v>
      </c>
    </row>
    <row r="72" spans="1:10" ht="18.75" customHeight="1">
      <c r="A72" s="66" t="s">
        <v>32</v>
      </c>
      <c r="B72" s="63" t="s">
        <v>79</v>
      </c>
      <c r="C72" s="63" t="s">
        <v>68</v>
      </c>
      <c r="D72" s="12" t="s">
        <v>2</v>
      </c>
      <c r="E72" s="1">
        <f t="shared" si="0"/>
        <v>28345.2945</v>
      </c>
      <c r="F72" s="1">
        <f>F73+F74</f>
        <v>2576.845</v>
      </c>
      <c r="G72" s="1">
        <f>G73+G74</f>
        <v>25768.4495</v>
      </c>
      <c r="H72" s="1">
        <f>H73+H74</f>
        <v>0</v>
      </c>
      <c r="I72" s="1">
        <f>I73+I74</f>
        <v>0</v>
      </c>
      <c r="J72" s="2">
        <f>J73+J74</f>
        <v>0</v>
      </c>
    </row>
    <row r="73" spans="1:10" ht="24" customHeight="1">
      <c r="A73" s="67"/>
      <c r="B73" s="64"/>
      <c r="C73" s="64"/>
      <c r="D73" s="13" t="s">
        <v>4</v>
      </c>
      <c r="E73" s="3">
        <f t="shared" si="0"/>
        <v>24480.027</v>
      </c>
      <c r="F73" s="3"/>
      <c r="G73" s="3">
        <v>24480.027</v>
      </c>
      <c r="H73" s="3"/>
      <c r="I73" s="3"/>
      <c r="J73" s="4"/>
    </row>
    <row r="74" spans="1:10" ht="19.5" thickBot="1">
      <c r="A74" s="68"/>
      <c r="B74" s="65"/>
      <c r="C74" s="65"/>
      <c r="D74" s="17" t="s">
        <v>5</v>
      </c>
      <c r="E74" s="5">
        <f aca="true" t="shared" si="1" ref="E74:E105">F74+G74+H74+I74+J74</f>
        <v>3865.2675</v>
      </c>
      <c r="F74" s="5">
        <v>2576.845</v>
      </c>
      <c r="G74" s="5">
        <v>1288.4225</v>
      </c>
      <c r="H74" s="5"/>
      <c r="I74" s="5"/>
      <c r="J74" s="6"/>
    </row>
    <row r="75" spans="1:10" ht="18.75" customHeight="1">
      <c r="A75" s="66" t="s">
        <v>78</v>
      </c>
      <c r="B75" s="63" t="s">
        <v>98</v>
      </c>
      <c r="C75" s="63" t="s">
        <v>68</v>
      </c>
      <c r="D75" s="12" t="s">
        <v>2</v>
      </c>
      <c r="E75" s="1">
        <f t="shared" si="1"/>
        <v>125000</v>
      </c>
      <c r="F75" s="1">
        <f>F76+F77</f>
        <v>31250</v>
      </c>
      <c r="G75" s="1">
        <f>G76+G77</f>
        <v>31250</v>
      </c>
      <c r="H75" s="1">
        <f>H76+H77</f>
        <v>31250</v>
      </c>
      <c r="I75" s="1">
        <f>I76+I77</f>
        <v>31250</v>
      </c>
      <c r="J75" s="2">
        <f>J76+J77</f>
        <v>0</v>
      </c>
    </row>
    <row r="76" spans="1:10" ht="24" customHeight="1">
      <c r="A76" s="67"/>
      <c r="B76" s="64"/>
      <c r="C76" s="64"/>
      <c r="D76" s="13" t="s">
        <v>4</v>
      </c>
      <c r="E76" s="3">
        <f t="shared" si="1"/>
        <v>118750</v>
      </c>
      <c r="F76" s="3">
        <v>29687.5</v>
      </c>
      <c r="G76" s="3">
        <v>29687.5</v>
      </c>
      <c r="H76" s="3">
        <v>29687.5</v>
      </c>
      <c r="I76" s="3">
        <v>29687.5</v>
      </c>
      <c r="J76" s="4"/>
    </row>
    <row r="77" spans="1:10" ht="19.5" thickBot="1">
      <c r="A77" s="83"/>
      <c r="B77" s="76"/>
      <c r="C77" s="76"/>
      <c r="D77" s="19" t="s">
        <v>5</v>
      </c>
      <c r="E77" s="8">
        <f t="shared" si="1"/>
        <v>6250</v>
      </c>
      <c r="F77" s="8">
        <v>1562.5</v>
      </c>
      <c r="G77" s="8">
        <v>1562.5</v>
      </c>
      <c r="H77" s="8">
        <v>1562.5</v>
      </c>
      <c r="I77" s="8">
        <v>1562.5</v>
      </c>
      <c r="J77" s="31"/>
    </row>
    <row r="78" spans="1:10" ht="18.75" customHeight="1">
      <c r="A78" s="66" t="s">
        <v>97</v>
      </c>
      <c r="B78" s="107" t="s">
        <v>138</v>
      </c>
      <c r="C78" s="63" t="s">
        <v>68</v>
      </c>
      <c r="D78" s="12" t="s">
        <v>2</v>
      </c>
      <c r="E78" s="32">
        <f t="shared" si="1"/>
        <v>4554</v>
      </c>
      <c r="F78" s="1">
        <f>F79+F80</f>
        <v>414</v>
      </c>
      <c r="G78" s="1">
        <f>G79+G80</f>
        <v>4140</v>
      </c>
      <c r="H78" s="1">
        <f>H79+H80</f>
        <v>0</v>
      </c>
      <c r="I78" s="1">
        <f>I79+I80</f>
        <v>0</v>
      </c>
      <c r="J78" s="2">
        <f>J79+J80</f>
        <v>0</v>
      </c>
    </row>
    <row r="79" spans="1:10" ht="23.25" customHeight="1">
      <c r="A79" s="67"/>
      <c r="B79" s="108"/>
      <c r="C79" s="64"/>
      <c r="D79" s="13" t="s">
        <v>4</v>
      </c>
      <c r="E79" s="8">
        <f t="shared" si="1"/>
        <v>0</v>
      </c>
      <c r="F79" s="3"/>
      <c r="G79" s="3"/>
      <c r="H79" s="3"/>
      <c r="I79" s="3"/>
      <c r="J79" s="4"/>
    </row>
    <row r="80" spans="1:10" ht="24" customHeight="1" thickBot="1">
      <c r="A80" s="68"/>
      <c r="B80" s="109"/>
      <c r="C80" s="65"/>
      <c r="D80" s="17" t="s">
        <v>5</v>
      </c>
      <c r="E80" s="5">
        <f t="shared" si="1"/>
        <v>4554</v>
      </c>
      <c r="F80" s="5">
        <v>414</v>
      </c>
      <c r="G80" s="5">
        <v>4140</v>
      </c>
      <c r="H80" s="5"/>
      <c r="I80" s="5"/>
      <c r="J80" s="6"/>
    </row>
    <row r="81" spans="1:10" ht="18.75" customHeight="1">
      <c r="A81" s="66" t="s">
        <v>100</v>
      </c>
      <c r="B81" s="107" t="s">
        <v>139</v>
      </c>
      <c r="C81" s="63" t="s">
        <v>68</v>
      </c>
      <c r="D81" s="12" t="s">
        <v>2</v>
      </c>
      <c r="E81" s="32">
        <f t="shared" si="1"/>
        <v>2475</v>
      </c>
      <c r="F81" s="1">
        <f>F82+F83</f>
        <v>225</v>
      </c>
      <c r="G81" s="1">
        <f>G82+G83</f>
        <v>2250</v>
      </c>
      <c r="H81" s="1">
        <f>H82+H83</f>
        <v>0</v>
      </c>
      <c r="I81" s="1">
        <f>I82+I83</f>
        <v>0</v>
      </c>
      <c r="J81" s="2">
        <f>J82+J83</f>
        <v>0</v>
      </c>
    </row>
    <row r="82" spans="1:10" ht="21.75" customHeight="1">
      <c r="A82" s="67"/>
      <c r="B82" s="108"/>
      <c r="C82" s="64"/>
      <c r="D82" s="13" t="s">
        <v>4</v>
      </c>
      <c r="E82" s="8">
        <f t="shared" si="1"/>
        <v>0</v>
      </c>
      <c r="F82" s="3"/>
      <c r="G82" s="3"/>
      <c r="H82" s="3"/>
      <c r="I82" s="3"/>
      <c r="J82" s="4"/>
    </row>
    <row r="83" spans="1:10" ht="19.5" thickBot="1">
      <c r="A83" s="68"/>
      <c r="B83" s="109"/>
      <c r="C83" s="65"/>
      <c r="D83" s="17" t="s">
        <v>5</v>
      </c>
      <c r="E83" s="5">
        <f t="shared" si="1"/>
        <v>2475</v>
      </c>
      <c r="F83" s="5">
        <v>225</v>
      </c>
      <c r="G83" s="5">
        <v>2250</v>
      </c>
      <c r="H83" s="5"/>
      <c r="I83" s="5"/>
      <c r="J83" s="6"/>
    </row>
    <row r="84" spans="1:10" ht="19.5" customHeight="1">
      <c r="A84" s="110" t="s">
        <v>101</v>
      </c>
      <c r="B84" s="106" t="s">
        <v>54</v>
      </c>
      <c r="C84" s="106" t="s">
        <v>68</v>
      </c>
      <c r="D84" s="18" t="s">
        <v>2</v>
      </c>
      <c r="E84" s="7">
        <f>F84+G84+H84+I84+J84</f>
        <v>6132</v>
      </c>
      <c r="F84" s="7">
        <f>F85+F86</f>
        <v>0</v>
      </c>
      <c r="G84" s="7">
        <f>G85+G86</f>
        <v>0</v>
      </c>
      <c r="H84" s="7">
        <f>H85+H86</f>
        <v>2087</v>
      </c>
      <c r="I84" s="7">
        <f>I85+I86</f>
        <v>2087</v>
      </c>
      <c r="J84" s="35">
        <f>J85+J86</f>
        <v>1958</v>
      </c>
    </row>
    <row r="85" spans="1:10" ht="21.75" customHeight="1">
      <c r="A85" s="67"/>
      <c r="B85" s="64"/>
      <c r="C85" s="64"/>
      <c r="D85" s="13" t="s">
        <v>4</v>
      </c>
      <c r="E85" s="7">
        <f aca="true" t="shared" si="2" ref="E85:E92">F85+G85+H85+I85+J85</f>
        <v>5825.4</v>
      </c>
      <c r="F85" s="3"/>
      <c r="G85" s="3"/>
      <c r="H85" s="3">
        <v>1982.65</v>
      </c>
      <c r="I85" s="3">
        <v>1982.65</v>
      </c>
      <c r="J85" s="4">
        <v>1860.1</v>
      </c>
    </row>
    <row r="86" spans="1:10" ht="19.5" thickBot="1">
      <c r="A86" s="83"/>
      <c r="B86" s="76"/>
      <c r="C86" s="76"/>
      <c r="D86" s="19" t="s">
        <v>5</v>
      </c>
      <c r="E86" s="30">
        <f t="shared" si="2"/>
        <v>306.6</v>
      </c>
      <c r="F86" s="8"/>
      <c r="G86" s="8"/>
      <c r="H86" s="8">
        <v>104.35000000000001</v>
      </c>
      <c r="I86" s="8">
        <v>104.35000000000001</v>
      </c>
      <c r="J86" s="31">
        <v>97.89999999999999</v>
      </c>
    </row>
    <row r="87" spans="1:10" ht="19.5" customHeight="1">
      <c r="A87" s="66" t="s">
        <v>136</v>
      </c>
      <c r="B87" s="63" t="s">
        <v>109</v>
      </c>
      <c r="C87" s="63" t="s">
        <v>68</v>
      </c>
      <c r="D87" s="12" t="s">
        <v>2</v>
      </c>
      <c r="E87" s="1">
        <f t="shared" si="2"/>
        <v>2000</v>
      </c>
      <c r="F87" s="1">
        <f>F88+F89</f>
        <v>0</v>
      </c>
      <c r="G87" s="1">
        <f>G88+G89</f>
        <v>0</v>
      </c>
      <c r="H87" s="1">
        <f>H88+H89</f>
        <v>1000</v>
      </c>
      <c r="I87" s="1">
        <f>I88+I89</f>
        <v>1000</v>
      </c>
      <c r="J87" s="2">
        <f>J88+J89</f>
        <v>0</v>
      </c>
    </row>
    <row r="88" spans="1:10" ht="20.25" customHeight="1">
      <c r="A88" s="67"/>
      <c r="B88" s="64"/>
      <c r="C88" s="64"/>
      <c r="D88" s="13" t="s">
        <v>4</v>
      </c>
      <c r="E88" s="7">
        <f t="shared" si="2"/>
        <v>1900</v>
      </c>
      <c r="F88" s="3"/>
      <c r="G88" s="3"/>
      <c r="H88" s="3">
        <v>950</v>
      </c>
      <c r="I88" s="3">
        <v>950</v>
      </c>
      <c r="J88" s="4"/>
    </row>
    <row r="89" spans="1:10" ht="19.5" thickBot="1">
      <c r="A89" s="68"/>
      <c r="B89" s="65"/>
      <c r="C89" s="65"/>
      <c r="D89" s="17" t="s">
        <v>5</v>
      </c>
      <c r="E89" s="41">
        <f t="shared" si="2"/>
        <v>100</v>
      </c>
      <c r="F89" s="5"/>
      <c r="G89" s="5"/>
      <c r="H89" s="5">
        <v>50</v>
      </c>
      <c r="I89" s="5">
        <v>50</v>
      </c>
      <c r="J89" s="6"/>
    </row>
    <row r="90" spans="1:10" ht="19.5" customHeight="1">
      <c r="A90" s="110" t="s">
        <v>137</v>
      </c>
      <c r="B90" s="106" t="s">
        <v>80</v>
      </c>
      <c r="C90" s="106" t="s">
        <v>68</v>
      </c>
      <c r="D90" s="18" t="s">
        <v>2</v>
      </c>
      <c r="E90" s="7">
        <f t="shared" si="2"/>
        <v>54568.6</v>
      </c>
      <c r="F90" s="7">
        <f>F91+F92</f>
        <v>4568.6</v>
      </c>
      <c r="G90" s="7">
        <f>G91+G92</f>
        <v>0</v>
      </c>
      <c r="H90" s="7">
        <f>H91+H92</f>
        <v>50000</v>
      </c>
      <c r="I90" s="7">
        <f>I91+I92</f>
        <v>0</v>
      </c>
      <c r="J90" s="35">
        <f>J91+J92</f>
        <v>0</v>
      </c>
    </row>
    <row r="91" spans="1:10" ht="25.5" customHeight="1">
      <c r="A91" s="67"/>
      <c r="B91" s="64"/>
      <c r="C91" s="64"/>
      <c r="D91" s="13" t="s">
        <v>4</v>
      </c>
      <c r="E91" s="7">
        <f t="shared" si="2"/>
        <v>47500</v>
      </c>
      <c r="F91" s="3"/>
      <c r="G91" s="3"/>
      <c r="H91" s="3">
        <v>47500</v>
      </c>
      <c r="I91" s="3"/>
      <c r="J91" s="4"/>
    </row>
    <row r="92" spans="1:10" ht="23.25" customHeight="1" thickBot="1">
      <c r="A92" s="68"/>
      <c r="B92" s="65"/>
      <c r="C92" s="65"/>
      <c r="D92" s="17" t="s">
        <v>5</v>
      </c>
      <c r="E92" s="41">
        <f t="shared" si="2"/>
        <v>7068.6</v>
      </c>
      <c r="F92" s="5">
        <v>4568.6</v>
      </c>
      <c r="G92" s="5"/>
      <c r="H92" s="5">
        <v>2500</v>
      </c>
      <c r="I92" s="5"/>
      <c r="J92" s="6"/>
    </row>
    <row r="93" spans="1:10" ht="19.5" customHeight="1">
      <c r="A93" s="113" t="s">
        <v>102</v>
      </c>
      <c r="B93" s="114"/>
      <c r="C93" s="115"/>
      <c r="D93" s="12" t="s">
        <v>2</v>
      </c>
      <c r="E93" s="32">
        <f aca="true" t="shared" si="3" ref="E93:J95">E90+E87+E84+E81+E78+E75+E72+E69+E66+E63+E60+E57+E54+E51+E48+E45+E42+E39+E36+E33+E30+E27+E24+E21+E18+E15</f>
        <v>11784846.1945</v>
      </c>
      <c r="F93" s="32">
        <f t="shared" si="3"/>
        <v>39034.445</v>
      </c>
      <c r="G93" s="32">
        <f t="shared" si="3"/>
        <v>105513.7495</v>
      </c>
      <c r="H93" s="32">
        <f t="shared" si="3"/>
        <v>938913.2</v>
      </c>
      <c r="I93" s="32">
        <f t="shared" si="3"/>
        <v>3544477</v>
      </c>
      <c r="J93" s="32">
        <f t="shared" si="3"/>
        <v>7156907.8</v>
      </c>
    </row>
    <row r="94" spans="1:10" ht="30" customHeight="1">
      <c r="A94" s="116"/>
      <c r="B94" s="117"/>
      <c r="C94" s="118"/>
      <c r="D94" s="13" t="s">
        <v>4</v>
      </c>
      <c r="E94" s="3">
        <f t="shared" si="3"/>
        <v>11182223.676999997</v>
      </c>
      <c r="F94" s="3">
        <f t="shared" si="3"/>
        <v>29687.5</v>
      </c>
      <c r="G94" s="3">
        <f t="shared" si="3"/>
        <v>94167.527</v>
      </c>
      <c r="H94" s="3">
        <f t="shared" si="3"/>
        <v>891967.4</v>
      </c>
      <c r="I94" s="3">
        <f t="shared" si="3"/>
        <v>3367253.15</v>
      </c>
      <c r="J94" s="3">
        <f t="shared" si="3"/>
        <v>6799148.099999999</v>
      </c>
    </row>
    <row r="95" spans="1:10" ht="19.5" thickBot="1">
      <c r="A95" s="119"/>
      <c r="B95" s="120"/>
      <c r="C95" s="121"/>
      <c r="D95" s="17" t="s">
        <v>5</v>
      </c>
      <c r="E95" s="3">
        <f t="shared" si="3"/>
        <v>602622.5175000001</v>
      </c>
      <c r="F95" s="3">
        <f t="shared" si="3"/>
        <v>9346.945</v>
      </c>
      <c r="G95" s="3">
        <f t="shared" si="3"/>
        <v>11346.2225</v>
      </c>
      <c r="H95" s="3">
        <f t="shared" si="3"/>
        <v>46945.8</v>
      </c>
      <c r="I95" s="3">
        <f t="shared" si="3"/>
        <v>177223.85</v>
      </c>
      <c r="J95" s="3">
        <f t="shared" si="3"/>
        <v>357759.70000000007</v>
      </c>
    </row>
    <row r="96" spans="1:10" ht="19.5" customHeight="1" thickBot="1">
      <c r="A96" s="100" t="s">
        <v>131</v>
      </c>
      <c r="B96" s="101"/>
      <c r="C96" s="101"/>
      <c r="D96" s="101"/>
      <c r="E96" s="101"/>
      <c r="F96" s="101"/>
      <c r="G96" s="101"/>
      <c r="H96" s="101"/>
      <c r="I96" s="101"/>
      <c r="J96" s="102"/>
    </row>
    <row r="97" spans="1:10" ht="25.5" customHeight="1">
      <c r="A97" s="66" t="s">
        <v>33</v>
      </c>
      <c r="B97" s="63" t="s">
        <v>73</v>
      </c>
      <c r="C97" s="63" t="s">
        <v>72</v>
      </c>
      <c r="D97" s="12" t="s">
        <v>2</v>
      </c>
      <c r="E97" s="1">
        <f t="shared" si="1"/>
        <v>3600</v>
      </c>
      <c r="F97" s="1">
        <f>F98+F99</f>
        <v>0</v>
      </c>
      <c r="G97" s="1">
        <f>G98+G99</f>
        <v>2090</v>
      </c>
      <c r="H97" s="1">
        <f>H98+H99</f>
        <v>1510</v>
      </c>
      <c r="I97" s="1">
        <f>I98+I99</f>
        <v>0</v>
      </c>
      <c r="J97" s="2">
        <f>J98+J99</f>
        <v>0</v>
      </c>
    </row>
    <row r="98" spans="1:10" ht="23.25" customHeight="1">
      <c r="A98" s="67"/>
      <c r="B98" s="64"/>
      <c r="C98" s="64"/>
      <c r="D98" s="13" t="s">
        <v>4</v>
      </c>
      <c r="E98" s="3">
        <f t="shared" si="1"/>
        <v>3420</v>
      </c>
      <c r="F98" s="3"/>
      <c r="G98" s="3">
        <v>2000</v>
      </c>
      <c r="H98" s="3">
        <v>1420</v>
      </c>
      <c r="I98" s="3"/>
      <c r="J98" s="4"/>
    </row>
    <row r="99" spans="1:10" ht="19.5" thickBot="1">
      <c r="A99" s="68"/>
      <c r="B99" s="65"/>
      <c r="C99" s="65"/>
      <c r="D99" s="17" t="s">
        <v>5</v>
      </c>
      <c r="E99" s="5">
        <f t="shared" si="1"/>
        <v>180</v>
      </c>
      <c r="F99" s="5"/>
      <c r="G99" s="5">
        <v>90</v>
      </c>
      <c r="H99" s="5">
        <v>90</v>
      </c>
      <c r="I99" s="5"/>
      <c r="J99" s="6"/>
    </row>
    <row r="100" spans="1:10" ht="32.25" customHeight="1">
      <c r="A100" s="103" t="s">
        <v>24</v>
      </c>
      <c r="B100" s="63" t="s">
        <v>92</v>
      </c>
      <c r="C100" s="63" t="s">
        <v>69</v>
      </c>
      <c r="D100" s="12" t="s">
        <v>2</v>
      </c>
      <c r="E100" s="1">
        <f t="shared" si="1"/>
        <v>8250</v>
      </c>
      <c r="F100" s="1">
        <f>F101+F102</f>
        <v>0</v>
      </c>
      <c r="G100" s="1">
        <f>G101+G102</f>
        <v>4212.5</v>
      </c>
      <c r="H100" s="1">
        <f>H101+H102</f>
        <v>4037.5</v>
      </c>
      <c r="I100" s="1">
        <f>I101+I102</f>
        <v>0</v>
      </c>
      <c r="J100" s="2">
        <f>J101+J102</f>
        <v>0</v>
      </c>
    </row>
    <row r="101" spans="1:10" ht="27" customHeight="1">
      <c r="A101" s="104"/>
      <c r="B101" s="64"/>
      <c r="C101" s="64"/>
      <c r="D101" s="13" t="s">
        <v>4</v>
      </c>
      <c r="E101" s="3">
        <f t="shared" si="1"/>
        <v>7837.5</v>
      </c>
      <c r="F101" s="3"/>
      <c r="G101" s="3">
        <v>4000</v>
      </c>
      <c r="H101" s="3">
        <v>3837.5</v>
      </c>
      <c r="I101" s="3"/>
      <c r="J101" s="4"/>
    </row>
    <row r="102" spans="1:10" ht="36.75" customHeight="1" thickBot="1">
      <c r="A102" s="105"/>
      <c r="B102" s="65"/>
      <c r="C102" s="65"/>
      <c r="D102" s="17" t="s">
        <v>5</v>
      </c>
      <c r="E102" s="5">
        <f t="shared" si="1"/>
        <v>412.5</v>
      </c>
      <c r="F102" s="5"/>
      <c r="G102" s="5">
        <v>212.5</v>
      </c>
      <c r="H102" s="5">
        <v>200</v>
      </c>
      <c r="I102" s="5"/>
      <c r="J102" s="6"/>
    </row>
    <row r="103" spans="1:10" ht="28.5" customHeight="1">
      <c r="A103" s="103" t="s">
        <v>25</v>
      </c>
      <c r="B103" s="63" t="s">
        <v>74</v>
      </c>
      <c r="C103" s="63" t="s">
        <v>69</v>
      </c>
      <c r="D103" s="12" t="s">
        <v>2</v>
      </c>
      <c r="E103" s="1">
        <f t="shared" si="1"/>
        <v>7050</v>
      </c>
      <c r="F103" s="1">
        <f>F104+F105</f>
        <v>4200</v>
      </c>
      <c r="G103" s="1">
        <f>G104+G105</f>
        <v>2850</v>
      </c>
      <c r="H103" s="1">
        <f>H104+H105</f>
        <v>0</v>
      </c>
      <c r="I103" s="1">
        <f>I104+I105</f>
        <v>0</v>
      </c>
      <c r="J103" s="2">
        <f>J104+J105</f>
        <v>0</v>
      </c>
    </row>
    <row r="104" spans="1:10" ht="25.5" customHeight="1">
      <c r="A104" s="104"/>
      <c r="B104" s="64"/>
      <c r="C104" s="64"/>
      <c r="D104" s="13" t="s">
        <v>4</v>
      </c>
      <c r="E104" s="3">
        <f t="shared" si="1"/>
        <v>6697.5</v>
      </c>
      <c r="F104" s="3">
        <v>4000</v>
      </c>
      <c r="G104" s="3">
        <v>2697.5</v>
      </c>
      <c r="H104" s="3"/>
      <c r="I104" s="3"/>
      <c r="J104" s="4"/>
    </row>
    <row r="105" spans="1:10" ht="19.5" thickBot="1">
      <c r="A105" s="105"/>
      <c r="B105" s="65"/>
      <c r="C105" s="65"/>
      <c r="D105" s="17" t="s">
        <v>5</v>
      </c>
      <c r="E105" s="5">
        <f t="shared" si="1"/>
        <v>352.5</v>
      </c>
      <c r="F105" s="5">
        <v>200</v>
      </c>
      <c r="G105" s="5">
        <v>152.5</v>
      </c>
      <c r="H105" s="5"/>
      <c r="I105" s="5"/>
      <c r="J105" s="6"/>
    </row>
    <row r="106" spans="1:10" ht="19.5" customHeight="1">
      <c r="A106" s="69" t="s">
        <v>107</v>
      </c>
      <c r="B106" s="70"/>
      <c r="C106" s="70"/>
      <c r="D106" s="12" t="s">
        <v>2</v>
      </c>
      <c r="E106" s="1">
        <f aca="true" t="shared" si="4" ref="E106:J106">E103+E100+E97</f>
        <v>18900</v>
      </c>
      <c r="F106" s="1">
        <f t="shared" si="4"/>
        <v>4200</v>
      </c>
      <c r="G106" s="1">
        <f t="shared" si="4"/>
        <v>9152.5</v>
      </c>
      <c r="H106" s="1">
        <f t="shared" si="4"/>
        <v>5547.5</v>
      </c>
      <c r="I106" s="1">
        <f t="shared" si="4"/>
        <v>0</v>
      </c>
      <c r="J106" s="2">
        <f t="shared" si="4"/>
        <v>0</v>
      </c>
    </row>
    <row r="107" spans="1:10" ht="24" customHeight="1">
      <c r="A107" s="71"/>
      <c r="B107" s="72"/>
      <c r="C107" s="72"/>
      <c r="D107" s="13" t="s">
        <v>4</v>
      </c>
      <c r="E107" s="3">
        <f aca="true" t="shared" si="5" ref="E107:J108">E104+E101+E98</f>
        <v>17955</v>
      </c>
      <c r="F107" s="3">
        <f t="shared" si="5"/>
        <v>4000</v>
      </c>
      <c r="G107" s="3">
        <f t="shared" si="5"/>
        <v>8697.5</v>
      </c>
      <c r="H107" s="3">
        <f t="shared" si="5"/>
        <v>5257.5</v>
      </c>
      <c r="I107" s="3">
        <f t="shared" si="5"/>
        <v>0</v>
      </c>
      <c r="J107" s="4">
        <f t="shared" si="5"/>
        <v>0</v>
      </c>
    </row>
    <row r="108" spans="1:10" ht="19.5" thickBot="1">
      <c r="A108" s="73"/>
      <c r="B108" s="74"/>
      <c r="C108" s="74"/>
      <c r="D108" s="17" t="s">
        <v>5</v>
      </c>
      <c r="E108" s="5">
        <f t="shared" si="5"/>
        <v>945</v>
      </c>
      <c r="F108" s="5">
        <f t="shared" si="5"/>
        <v>200</v>
      </c>
      <c r="G108" s="5">
        <f t="shared" si="5"/>
        <v>455</v>
      </c>
      <c r="H108" s="5">
        <f t="shared" si="5"/>
        <v>290</v>
      </c>
      <c r="I108" s="5">
        <f t="shared" si="5"/>
        <v>0</v>
      </c>
      <c r="J108" s="6">
        <f t="shared" si="5"/>
        <v>0</v>
      </c>
    </row>
    <row r="109" spans="1:10" ht="19.5" customHeight="1" thickBot="1">
      <c r="A109" s="123" t="s">
        <v>75</v>
      </c>
      <c r="B109" s="124"/>
      <c r="C109" s="124"/>
      <c r="D109" s="124"/>
      <c r="E109" s="124"/>
      <c r="F109" s="124"/>
      <c r="G109" s="124"/>
      <c r="H109" s="124"/>
      <c r="I109" s="124"/>
      <c r="J109" s="125"/>
    </row>
    <row r="110" spans="1:10" ht="18.75" customHeight="1">
      <c r="A110" s="103" t="s">
        <v>76</v>
      </c>
      <c r="B110" s="63" t="s">
        <v>111</v>
      </c>
      <c r="C110" s="63" t="s">
        <v>128</v>
      </c>
      <c r="D110" s="12" t="s">
        <v>2</v>
      </c>
      <c r="E110" s="1">
        <f aca="true" t="shared" si="6" ref="E110:E115">F110+G110+H110+I110+J110</f>
        <v>458101</v>
      </c>
      <c r="F110" s="1">
        <f>F111+F112</f>
        <v>83241</v>
      </c>
      <c r="G110" s="1">
        <f>G111+G112</f>
        <v>93715</v>
      </c>
      <c r="H110" s="1">
        <f>H111+H112</f>
        <v>93715</v>
      </c>
      <c r="I110" s="1">
        <f>I111+I112</f>
        <v>93715</v>
      </c>
      <c r="J110" s="2">
        <f>J111+J112</f>
        <v>93715</v>
      </c>
    </row>
    <row r="111" spans="1:10" ht="30" customHeight="1">
      <c r="A111" s="104"/>
      <c r="B111" s="64"/>
      <c r="C111" s="64"/>
      <c r="D111" s="13" t="s">
        <v>4</v>
      </c>
      <c r="E111" s="3">
        <f t="shared" si="6"/>
        <v>0</v>
      </c>
      <c r="F111" s="3"/>
      <c r="G111" s="3"/>
      <c r="H111" s="3"/>
      <c r="I111" s="3"/>
      <c r="J111" s="4"/>
    </row>
    <row r="112" spans="1:10" ht="28.5" customHeight="1" thickBot="1">
      <c r="A112" s="105"/>
      <c r="B112" s="65"/>
      <c r="C112" s="65"/>
      <c r="D112" s="17" t="s">
        <v>5</v>
      </c>
      <c r="E112" s="5">
        <f t="shared" si="6"/>
        <v>458101</v>
      </c>
      <c r="F112" s="5">
        <v>83241</v>
      </c>
      <c r="G112" s="5">
        <v>93715</v>
      </c>
      <c r="H112" s="5">
        <v>93715</v>
      </c>
      <c r="I112" s="5">
        <v>93715</v>
      </c>
      <c r="J112" s="6">
        <v>93715</v>
      </c>
    </row>
    <row r="113" spans="1:10" ht="26.25" customHeight="1">
      <c r="A113" s="103" t="s">
        <v>77</v>
      </c>
      <c r="B113" s="63" t="s">
        <v>112</v>
      </c>
      <c r="C113" s="63" t="s">
        <v>128</v>
      </c>
      <c r="D113" s="12" t="s">
        <v>2</v>
      </c>
      <c r="E113" s="1">
        <f t="shared" si="6"/>
        <v>9167</v>
      </c>
      <c r="F113" s="1">
        <f>F114+F115</f>
        <v>2957</v>
      </c>
      <c r="G113" s="1">
        <f>G114+G115</f>
        <v>3105</v>
      </c>
      <c r="H113" s="1">
        <f>H114+H115</f>
        <v>3105</v>
      </c>
      <c r="I113" s="1"/>
      <c r="J113" s="2"/>
    </row>
    <row r="114" spans="1:10" ht="26.25" customHeight="1">
      <c r="A114" s="104"/>
      <c r="B114" s="64"/>
      <c r="C114" s="64"/>
      <c r="D114" s="13" t="s">
        <v>4</v>
      </c>
      <c r="E114" s="3">
        <f t="shared" si="6"/>
        <v>0</v>
      </c>
      <c r="F114" s="3"/>
      <c r="G114" s="3"/>
      <c r="H114" s="3"/>
      <c r="I114" s="3"/>
      <c r="J114" s="4"/>
    </row>
    <row r="115" spans="1:10" ht="19.5" thickBot="1">
      <c r="A115" s="105"/>
      <c r="B115" s="65"/>
      <c r="C115" s="65"/>
      <c r="D115" s="17" t="s">
        <v>5</v>
      </c>
      <c r="E115" s="5">
        <f t="shared" si="6"/>
        <v>9167</v>
      </c>
      <c r="F115" s="5">
        <v>2957</v>
      </c>
      <c r="G115" s="5">
        <v>3105</v>
      </c>
      <c r="H115" s="5">
        <v>3105</v>
      </c>
      <c r="I115" s="5"/>
      <c r="J115" s="6"/>
    </row>
    <row r="116" spans="1:10" ht="22.5" customHeight="1">
      <c r="A116" s="103" t="s">
        <v>99</v>
      </c>
      <c r="B116" s="63" t="s">
        <v>105</v>
      </c>
      <c r="C116" s="63" t="s">
        <v>145</v>
      </c>
      <c r="D116" s="12" t="s">
        <v>2</v>
      </c>
      <c r="E116" s="1">
        <f>F116+G116+H116+I116+J116</f>
        <v>5492.055</v>
      </c>
      <c r="F116" s="1">
        <f>F117+F118</f>
        <v>1098.411</v>
      </c>
      <c r="G116" s="1">
        <f>G117+G118</f>
        <v>1098.411</v>
      </c>
      <c r="H116" s="1">
        <f>H117+H118</f>
        <v>1098.411</v>
      </c>
      <c r="I116" s="1">
        <f>I117+I118</f>
        <v>1098.411</v>
      </c>
      <c r="J116" s="2">
        <f>J117+J118</f>
        <v>1098.411</v>
      </c>
    </row>
    <row r="117" spans="1:10" ht="43.5" customHeight="1">
      <c r="A117" s="104"/>
      <c r="B117" s="64"/>
      <c r="C117" s="64"/>
      <c r="D117" s="13" t="s">
        <v>4</v>
      </c>
      <c r="E117" s="3"/>
      <c r="F117" s="3"/>
      <c r="G117" s="3"/>
      <c r="H117" s="3"/>
      <c r="I117" s="3"/>
      <c r="J117" s="4"/>
    </row>
    <row r="118" spans="1:10" ht="36" customHeight="1" thickBot="1">
      <c r="A118" s="105"/>
      <c r="B118" s="65"/>
      <c r="C118" s="65"/>
      <c r="D118" s="17" t="s">
        <v>5</v>
      </c>
      <c r="E118" s="5">
        <f>F118+G118+H118+I118+J118</f>
        <v>5492.055</v>
      </c>
      <c r="F118" s="5">
        <v>1098.411</v>
      </c>
      <c r="G118" s="5">
        <v>1098.411</v>
      </c>
      <c r="H118" s="5">
        <v>1098.411</v>
      </c>
      <c r="I118" s="5">
        <v>1098.411</v>
      </c>
      <c r="J118" s="6">
        <v>1098.411</v>
      </c>
    </row>
    <row r="119" spans="1:10" ht="36.75" customHeight="1">
      <c r="A119" s="103" t="s">
        <v>99</v>
      </c>
      <c r="B119" s="63" t="s">
        <v>142</v>
      </c>
      <c r="C119" s="63" t="s">
        <v>145</v>
      </c>
      <c r="D119" s="12" t="s">
        <v>2</v>
      </c>
      <c r="E119" s="32">
        <f>F119+G119+H119+I119+J119</f>
        <v>300</v>
      </c>
      <c r="F119" s="32">
        <f>F120+F121</f>
        <v>300</v>
      </c>
      <c r="G119" s="32">
        <f>G120+G121</f>
        <v>0</v>
      </c>
      <c r="H119" s="32">
        <f>H120+H121</f>
        <v>0</v>
      </c>
      <c r="I119" s="32">
        <f>I120+I121</f>
        <v>0</v>
      </c>
      <c r="J119" s="33">
        <f>J120+J121</f>
        <v>0</v>
      </c>
    </row>
    <row r="120" spans="1:10" ht="25.5" customHeight="1">
      <c r="A120" s="104"/>
      <c r="B120" s="64"/>
      <c r="C120" s="64"/>
      <c r="D120" s="13" t="s">
        <v>4</v>
      </c>
      <c r="E120" s="3">
        <f>F120+G120+H120+I120+J120</f>
        <v>0</v>
      </c>
      <c r="F120" s="3"/>
      <c r="G120" s="3"/>
      <c r="H120" s="3"/>
      <c r="I120" s="3"/>
      <c r="J120" s="4"/>
    </row>
    <row r="121" spans="1:10" ht="27.75" customHeight="1" thickBot="1">
      <c r="A121" s="122"/>
      <c r="B121" s="76"/>
      <c r="C121" s="65"/>
      <c r="D121" s="19" t="s">
        <v>5</v>
      </c>
      <c r="E121" s="30">
        <f>F121+G121+H121+I121+J121</f>
        <v>300</v>
      </c>
      <c r="F121" s="30">
        <v>300</v>
      </c>
      <c r="G121" s="30"/>
      <c r="H121" s="30"/>
      <c r="I121" s="30"/>
      <c r="J121" s="34"/>
    </row>
    <row r="122" spans="1:10" ht="22.5" customHeight="1">
      <c r="A122" s="113" t="s">
        <v>103</v>
      </c>
      <c r="B122" s="114"/>
      <c r="C122" s="115"/>
      <c r="D122" s="12" t="s">
        <v>2</v>
      </c>
      <c r="E122" s="1">
        <f aca="true" t="shared" si="7" ref="E122:J122">E110+E113+E116+E119</f>
        <v>473060.055</v>
      </c>
      <c r="F122" s="1">
        <f t="shared" si="7"/>
        <v>87596.411</v>
      </c>
      <c r="G122" s="1">
        <f t="shared" si="7"/>
        <v>97918.411</v>
      </c>
      <c r="H122" s="1">
        <f t="shared" si="7"/>
        <v>97918.411</v>
      </c>
      <c r="I122" s="1">
        <f t="shared" si="7"/>
        <v>94813.411</v>
      </c>
      <c r="J122" s="2">
        <f t="shared" si="7"/>
        <v>94813.411</v>
      </c>
    </row>
    <row r="123" spans="1:10" ht="27" customHeight="1">
      <c r="A123" s="116"/>
      <c r="B123" s="117"/>
      <c r="C123" s="118"/>
      <c r="D123" s="13" t="s">
        <v>4</v>
      </c>
      <c r="E123" s="3">
        <f aca="true" t="shared" si="8" ref="E123:J124">E111+E114+E117+E120</f>
        <v>0</v>
      </c>
      <c r="F123" s="3">
        <f t="shared" si="8"/>
        <v>0</v>
      </c>
      <c r="G123" s="3">
        <f t="shared" si="8"/>
        <v>0</v>
      </c>
      <c r="H123" s="3">
        <f t="shared" si="8"/>
        <v>0</v>
      </c>
      <c r="I123" s="3">
        <f t="shared" si="8"/>
        <v>0</v>
      </c>
      <c r="J123" s="4">
        <f t="shared" si="8"/>
        <v>0</v>
      </c>
    </row>
    <row r="124" spans="1:10" ht="21.75" customHeight="1" thickBot="1">
      <c r="A124" s="116"/>
      <c r="B124" s="117"/>
      <c r="C124" s="118"/>
      <c r="D124" s="19" t="s">
        <v>5</v>
      </c>
      <c r="E124" s="8">
        <f t="shared" si="8"/>
        <v>473060.055</v>
      </c>
      <c r="F124" s="8">
        <f t="shared" si="8"/>
        <v>87596.411</v>
      </c>
      <c r="G124" s="8">
        <f t="shared" si="8"/>
        <v>97918.411</v>
      </c>
      <c r="H124" s="8">
        <f t="shared" si="8"/>
        <v>97918.411</v>
      </c>
      <c r="I124" s="8">
        <f t="shared" si="8"/>
        <v>94813.411</v>
      </c>
      <c r="J124" s="31">
        <f t="shared" si="8"/>
        <v>94813.411</v>
      </c>
    </row>
    <row r="125" spans="1:10" ht="18.75" customHeight="1">
      <c r="A125" s="69" t="s">
        <v>104</v>
      </c>
      <c r="B125" s="70"/>
      <c r="C125" s="70"/>
      <c r="D125" s="12" t="s">
        <v>2</v>
      </c>
      <c r="E125" s="1">
        <f aca="true" t="shared" si="9" ref="E125:J125">E122+E106+E93</f>
        <v>12276806.249499999</v>
      </c>
      <c r="F125" s="1">
        <f t="shared" si="9"/>
        <v>130830.856</v>
      </c>
      <c r="G125" s="1">
        <f t="shared" si="9"/>
        <v>212584.6605</v>
      </c>
      <c r="H125" s="1">
        <f t="shared" si="9"/>
        <v>1042379.1109999999</v>
      </c>
      <c r="I125" s="1">
        <f t="shared" si="9"/>
        <v>3639290.411</v>
      </c>
      <c r="J125" s="2">
        <f t="shared" si="9"/>
        <v>7251721.211</v>
      </c>
    </row>
    <row r="126" spans="1:10" ht="24" customHeight="1">
      <c r="A126" s="71"/>
      <c r="B126" s="72"/>
      <c r="C126" s="72"/>
      <c r="D126" s="13" t="s">
        <v>4</v>
      </c>
      <c r="E126" s="3">
        <f aca="true" t="shared" si="10" ref="E126:J127">E123+E107+E94</f>
        <v>11200178.676999997</v>
      </c>
      <c r="F126" s="3">
        <f t="shared" si="10"/>
        <v>33687.5</v>
      </c>
      <c r="G126" s="3">
        <f t="shared" si="10"/>
        <v>102865.027</v>
      </c>
      <c r="H126" s="3">
        <f t="shared" si="10"/>
        <v>897224.9</v>
      </c>
      <c r="I126" s="3">
        <f t="shared" si="10"/>
        <v>3367253.15</v>
      </c>
      <c r="J126" s="4">
        <f t="shared" si="10"/>
        <v>6799148.099999999</v>
      </c>
    </row>
    <row r="127" spans="1:10" ht="23.25" customHeight="1" thickBot="1">
      <c r="A127" s="73"/>
      <c r="B127" s="74"/>
      <c r="C127" s="74"/>
      <c r="D127" s="17" t="s">
        <v>5</v>
      </c>
      <c r="E127" s="5">
        <f t="shared" si="10"/>
        <v>1076627.5725</v>
      </c>
      <c r="F127" s="5">
        <f t="shared" si="10"/>
        <v>97143.356</v>
      </c>
      <c r="G127" s="5">
        <f t="shared" si="10"/>
        <v>109719.6335</v>
      </c>
      <c r="H127" s="5">
        <f t="shared" si="10"/>
        <v>145154.211</v>
      </c>
      <c r="I127" s="5">
        <f t="shared" si="10"/>
        <v>272037.261</v>
      </c>
      <c r="J127" s="6">
        <f t="shared" si="10"/>
        <v>452573.11100000003</v>
      </c>
    </row>
    <row r="128" spans="1:11" ht="25.5" customHeight="1" thickBot="1">
      <c r="A128" s="126" t="s">
        <v>113</v>
      </c>
      <c r="B128" s="127"/>
      <c r="C128" s="127"/>
      <c r="D128" s="127"/>
      <c r="E128" s="127"/>
      <c r="F128" s="127"/>
      <c r="G128" s="127"/>
      <c r="H128" s="127"/>
      <c r="I128" s="127"/>
      <c r="J128" s="128"/>
      <c r="K128" s="22"/>
    </row>
    <row r="129" spans="1:11" ht="52.5" customHeight="1" thickBot="1">
      <c r="A129" s="129" t="s">
        <v>122</v>
      </c>
      <c r="B129" s="130"/>
      <c r="C129" s="130"/>
      <c r="D129" s="130"/>
      <c r="E129" s="130"/>
      <c r="F129" s="130"/>
      <c r="G129" s="130"/>
      <c r="H129" s="130"/>
      <c r="I129" s="130"/>
      <c r="J129" s="131"/>
      <c r="K129" s="22"/>
    </row>
    <row r="130" spans="1:10" ht="30" customHeight="1">
      <c r="A130" s="60" t="s">
        <v>81</v>
      </c>
      <c r="B130" s="63" t="s">
        <v>56</v>
      </c>
      <c r="C130" s="63" t="s">
        <v>68</v>
      </c>
      <c r="D130" s="12" t="s">
        <v>2</v>
      </c>
      <c r="E130" s="1">
        <f>F130+G130+H130+I130+J130</f>
        <v>256850</v>
      </c>
      <c r="F130" s="1">
        <f>F131+F132</f>
        <v>0</v>
      </c>
      <c r="G130" s="1">
        <f>G131+G132</f>
        <v>0</v>
      </c>
      <c r="H130" s="1">
        <f>H131+H132</f>
        <v>47200</v>
      </c>
      <c r="I130" s="1">
        <f>I131+I132</f>
        <v>47200</v>
      </c>
      <c r="J130" s="2">
        <f>J131+J132</f>
        <v>162450</v>
      </c>
    </row>
    <row r="131" spans="1:10" ht="23.25" customHeight="1">
      <c r="A131" s="61"/>
      <c r="B131" s="64"/>
      <c r="C131" s="64"/>
      <c r="D131" s="13" t="s">
        <v>4</v>
      </c>
      <c r="E131" s="3">
        <f aca="true" t="shared" si="11" ref="E131:E159">F131+G131+H131+I131+J131</f>
        <v>244007.5</v>
      </c>
      <c r="F131" s="3"/>
      <c r="G131" s="3"/>
      <c r="H131" s="3">
        <v>44840</v>
      </c>
      <c r="I131" s="3">
        <v>44840</v>
      </c>
      <c r="J131" s="4">
        <v>154327.5</v>
      </c>
    </row>
    <row r="132" spans="1:10" ht="19.5" thickBot="1">
      <c r="A132" s="75"/>
      <c r="B132" s="65"/>
      <c r="C132" s="65"/>
      <c r="D132" s="17" t="s">
        <v>5</v>
      </c>
      <c r="E132" s="5">
        <f t="shared" si="11"/>
        <v>12842.5</v>
      </c>
      <c r="F132" s="5"/>
      <c r="G132" s="5"/>
      <c r="H132" s="5">
        <v>2360</v>
      </c>
      <c r="I132" s="5">
        <v>2360</v>
      </c>
      <c r="J132" s="6">
        <v>8122.5</v>
      </c>
    </row>
    <row r="133" spans="1:10" ht="26.25" customHeight="1">
      <c r="A133" s="66" t="s">
        <v>82</v>
      </c>
      <c r="B133" s="63" t="s">
        <v>57</v>
      </c>
      <c r="C133" s="63" t="s">
        <v>68</v>
      </c>
      <c r="D133" s="12" t="s">
        <v>2</v>
      </c>
      <c r="E133" s="1">
        <f t="shared" si="11"/>
        <v>47200</v>
      </c>
      <c r="F133" s="1">
        <f>F134+F135</f>
        <v>0</v>
      </c>
      <c r="G133" s="1">
        <f>G134+G135</f>
        <v>0</v>
      </c>
      <c r="H133" s="1">
        <f>H134+H135</f>
        <v>47200</v>
      </c>
      <c r="I133" s="1">
        <f>I134+I135</f>
        <v>0</v>
      </c>
      <c r="J133" s="2">
        <f>J134+J135</f>
        <v>0</v>
      </c>
    </row>
    <row r="134" spans="1:10" ht="21.75" customHeight="1">
      <c r="A134" s="67"/>
      <c r="B134" s="64"/>
      <c r="C134" s="64"/>
      <c r="D134" s="13" t="s">
        <v>4</v>
      </c>
      <c r="E134" s="3">
        <f t="shared" si="11"/>
        <v>44840</v>
      </c>
      <c r="F134" s="3"/>
      <c r="G134" s="3"/>
      <c r="H134" s="3">
        <v>44840</v>
      </c>
      <c r="I134" s="3"/>
      <c r="J134" s="4"/>
    </row>
    <row r="135" spans="1:10" ht="19.5" thickBot="1">
      <c r="A135" s="68"/>
      <c r="B135" s="65"/>
      <c r="C135" s="65"/>
      <c r="D135" s="17" t="s">
        <v>5</v>
      </c>
      <c r="E135" s="5">
        <f t="shared" si="11"/>
        <v>2360</v>
      </c>
      <c r="F135" s="5"/>
      <c r="G135" s="5"/>
      <c r="H135" s="5">
        <v>2360</v>
      </c>
      <c r="I135" s="5"/>
      <c r="J135" s="6"/>
    </row>
    <row r="136" spans="1:10" ht="26.25" customHeight="1">
      <c r="A136" s="66" t="s">
        <v>83</v>
      </c>
      <c r="B136" s="63" t="s">
        <v>58</v>
      </c>
      <c r="C136" s="63" t="s">
        <v>68</v>
      </c>
      <c r="D136" s="12" t="s">
        <v>2</v>
      </c>
      <c r="E136" s="1">
        <f t="shared" si="11"/>
        <v>47200</v>
      </c>
      <c r="F136" s="1">
        <f>F137+F138</f>
        <v>0</v>
      </c>
      <c r="G136" s="1">
        <f>G137+G138</f>
        <v>0</v>
      </c>
      <c r="H136" s="1">
        <f>H137+H138</f>
        <v>0</v>
      </c>
      <c r="I136" s="1">
        <f>I137+I138</f>
        <v>47200</v>
      </c>
      <c r="J136" s="2">
        <f>J137+J138</f>
        <v>0</v>
      </c>
    </row>
    <row r="137" spans="1:10" ht="24" customHeight="1">
      <c r="A137" s="67"/>
      <c r="B137" s="64"/>
      <c r="C137" s="64"/>
      <c r="D137" s="13" t="s">
        <v>4</v>
      </c>
      <c r="E137" s="3">
        <f t="shared" si="11"/>
        <v>44840</v>
      </c>
      <c r="F137" s="3"/>
      <c r="G137" s="3"/>
      <c r="H137" s="3"/>
      <c r="I137" s="3">
        <v>44840</v>
      </c>
      <c r="J137" s="4"/>
    </row>
    <row r="138" spans="1:10" ht="20.25" customHeight="1" thickBot="1">
      <c r="A138" s="68"/>
      <c r="B138" s="65"/>
      <c r="C138" s="65"/>
      <c r="D138" s="17" t="s">
        <v>5</v>
      </c>
      <c r="E138" s="5">
        <f t="shared" si="11"/>
        <v>2360</v>
      </c>
      <c r="F138" s="5"/>
      <c r="G138" s="5"/>
      <c r="H138" s="5"/>
      <c r="I138" s="5">
        <v>2360</v>
      </c>
      <c r="J138" s="6"/>
    </row>
    <row r="139" spans="1:10" ht="22.5" customHeight="1">
      <c r="A139" s="66" t="s">
        <v>114</v>
      </c>
      <c r="B139" s="63" t="s">
        <v>59</v>
      </c>
      <c r="C139" s="63" t="s">
        <v>68</v>
      </c>
      <c r="D139" s="12" t="s">
        <v>2</v>
      </c>
      <c r="E139" s="1">
        <f t="shared" si="11"/>
        <v>47200</v>
      </c>
      <c r="F139" s="1">
        <f>F140+F141</f>
        <v>0</v>
      </c>
      <c r="G139" s="1">
        <f>G140+G141</f>
        <v>0</v>
      </c>
      <c r="H139" s="1">
        <f>H140+H141</f>
        <v>0</v>
      </c>
      <c r="I139" s="1">
        <f>I140+I141</f>
        <v>0</v>
      </c>
      <c r="J139" s="2">
        <f>J140+J141</f>
        <v>47200</v>
      </c>
    </row>
    <row r="140" spans="1:10" ht="23.25" customHeight="1">
      <c r="A140" s="67"/>
      <c r="B140" s="64"/>
      <c r="C140" s="64"/>
      <c r="D140" s="13" t="s">
        <v>4</v>
      </c>
      <c r="E140" s="3">
        <f t="shared" si="11"/>
        <v>44840</v>
      </c>
      <c r="F140" s="3"/>
      <c r="G140" s="3"/>
      <c r="H140" s="3"/>
      <c r="I140" s="3"/>
      <c r="J140" s="4">
        <v>44840</v>
      </c>
    </row>
    <row r="141" spans="1:10" ht="23.25" customHeight="1" thickBot="1">
      <c r="A141" s="68"/>
      <c r="B141" s="65"/>
      <c r="C141" s="65"/>
      <c r="D141" s="17" t="s">
        <v>5</v>
      </c>
      <c r="E141" s="5">
        <f t="shared" si="11"/>
        <v>2360</v>
      </c>
      <c r="F141" s="5"/>
      <c r="G141" s="5"/>
      <c r="H141" s="5"/>
      <c r="I141" s="5"/>
      <c r="J141" s="6">
        <v>2360</v>
      </c>
    </row>
    <row r="142" spans="1:10" ht="24.75" customHeight="1">
      <c r="A142" s="66" t="s">
        <v>115</v>
      </c>
      <c r="B142" s="63" t="s">
        <v>60</v>
      </c>
      <c r="C142" s="63" t="s">
        <v>68</v>
      </c>
      <c r="D142" s="12" t="s">
        <v>2</v>
      </c>
      <c r="E142" s="1">
        <f t="shared" si="11"/>
        <v>47200</v>
      </c>
      <c r="F142" s="1">
        <f>F143+F144</f>
        <v>0</v>
      </c>
      <c r="G142" s="1">
        <f>G143+G144</f>
        <v>0</v>
      </c>
      <c r="H142" s="1">
        <f>H143+H144</f>
        <v>0</v>
      </c>
      <c r="I142" s="1">
        <f>I143+I144</f>
        <v>0</v>
      </c>
      <c r="J142" s="2">
        <v>47200</v>
      </c>
    </row>
    <row r="143" spans="1:10" ht="23.25" customHeight="1">
      <c r="A143" s="67"/>
      <c r="B143" s="64"/>
      <c r="C143" s="64"/>
      <c r="D143" s="13" t="s">
        <v>4</v>
      </c>
      <c r="E143" s="3">
        <f t="shared" si="11"/>
        <v>44840</v>
      </c>
      <c r="F143" s="3"/>
      <c r="G143" s="3"/>
      <c r="H143" s="3"/>
      <c r="I143" s="3"/>
      <c r="J143" s="4">
        <v>44840</v>
      </c>
    </row>
    <row r="144" spans="1:10" ht="24" customHeight="1" thickBot="1">
      <c r="A144" s="68"/>
      <c r="B144" s="65"/>
      <c r="C144" s="65"/>
      <c r="D144" s="17" t="s">
        <v>5</v>
      </c>
      <c r="E144" s="5">
        <f t="shared" si="11"/>
        <v>2360</v>
      </c>
      <c r="F144" s="5"/>
      <c r="G144" s="5"/>
      <c r="H144" s="5"/>
      <c r="I144" s="5"/>
      <c r="J144" s="6">
        <v>2360</v>
      </c>
    </row>
    <row r="145" spans="1:10" ht="22.5" customHeight="1">
      <c r="A145" s="66" t="s">
        <v>116</v>
      </c>
      <c r="B145" s="63" t="s">
        <v>61</v>
      </c>
      <c r="C145" s="63" t="s">
        <v>68</v>
      </c>
      <c r="D145" s="12" t="s">
        <v>2</v>
      </c>
      <c r="E145" s="1">
        <f t="shared" si="11"/>
        <v>47200</v>
      </c>
      <c r="F145" s="1">
        <f>F146+F147</f>
        <v>0</v>
      </c>
      <c r="G145" s="1">
        <f>G146+G147</f>
        <v>0</v>
      </c>
      <c r="H145" s="1">
        <f>H146+H147</f>
        <v>0</v>
      </c>
      <c r="I145" s="1">
        <f>I146+I147</f>
        <v>0</v>
      </c>
      <c r="J145" s="2">
        <f>J146+J147</f>
        <v>47200</v>
      </c>
    </row>
    <row r="146" spans="1:10" ht="22.5" customHeight="1">
      <c r="A146" s="67"/>
      <c r="B146" s="64"/>
      <c r="C146" s="64"/>
      <c r="D146" s="13" t="s">
        <v>4</v>
      </c>
      <c r="E146" s="3">
        <f t="shared" si="11"/>
        <v>44840</v>
      </c>
      <c r="F146" s="3"/>
      <c r="G146" s="3"/>
      <c r="H146" s="3"/>
      <c r="I146" s="3"/>
      <c r="J146" s="4">
        <v>44840</v>
      </c>
    </row>
    <row r="147" spans="1:10" ht="24.75" customHeight="1" thickBot="1">
      <c r="A147" s="68"/>
      <c r="B147" s="65"/>
      <c r="C147" s="65"/>
      <c r="D147" s="17" t="s">
        <v>5</v>
      </c>
      <c r="E147" s="5">
        <f t="shared" si="11"/>
        <v>2360</v>
      </c>
      <c r="F147" s="5"/>
      <c r="G147" s="5"/>
      <c r="H147" s="5"/>
      <c r="I147" s="5"/>
      <c r="J147" s="6">
        <v>2360</v>
      </c>
    </row>
    <row r="148" spans="1:10" ht="21" customHeight="1">
      <c r="A148" s="66" t="s">
        <v>117</v>
      </c>
      <c r="B148" s="63" t="s">
        <v>62</v>
      </c>
      <c r="C148" s="63" t="s">
        <v>68</v>
      </c>
      <c r="D148" s="12" t="s">
        <v>2</v>
      </c>
      <c r="E148" s="1">
        <f t="shared" si="11"/>
        <v>20850</v>
      </c>
      <c r="F148" s="1">
        <f>F149+F150</f>
        <v>0</v>
      </c>
      <c r="G148" s="1">
        <f>G149+G150</f>
        <v>0</v>
      </c>
      <c r="H148" s="1">
        <f>H149+H150</f>
        <v>0</v>
      </c>
      <c r="I148" s="1">
        <f>I149+I150</f>
        <v>0</v>
      </c>
      <c r="J148" s="2">
        <f>J149+J150</f>
        <v>20850</v>
      </c>
    </row>
    <row r="149" spans="1:10" ht="24" customHeight="1">
      <c r="A149" s="67"/>
      <c r="B149" s="64"/>
      <c r="C149" s="64"/>
      <c r="D149" s="13" t="s">
        <v>4</v>
      </c>
      <c r="E149" s="3">
        <f t="shared" si="11"/>
        <v>19807.5</v>
      </c>
      <c r="F149" s="3"/>
      <c r="G149" s="3"/>
      <c r="H149" s="3"/>
      <c r="I149" s="3"/>
      <c r="J149" s="4">
        <v>19807.5</v>
      </c>
    </row>
    <row r="150" spans="1:10" ht="24" customHeight="1" thickBot="1">
      <c r="A150" s="68"/>
      <c r="B150" s="65"/>
      <c r="C150" s="65"/>
      <c r="D150" s="17" t="s">
        <v>5</v>
      </c>
      <c r="E150" s="5">
        <f t="shared" si="11"/>
        <v>1042.5</v>
      </c>
      <c r="F150" s="5"/>
      <c r="G150" s="5"/>
      <c r="H150" s="5"/>
      <c r="I150" s="5"/>
      <c r="J150" s="6">
        <v>1042.5</v>
      </c>
    </row>
    <row r="151" spans="1:10" ht="18.75" customHeight="1">
      <c r="A151" s="66" t="s">
        <v>118</v>
      </c>
      <c r="B151" s="63" t="s">
        <v>63</v>
      </c>
      <c r="C151" s="63" t="s">
        <v>68</v>
      </c>
      <c r="D151" s="12" t="s">
        <v>2</v>
      </c>
      <c r="E151" s="1">
        <f t="shared" si="11"/>
        <v>865</v>
      </c>
      <c r="F151" s="1">
        <f>F152+F153</f>
        <v>0</v>
      </c>
      <c r="G151" s="1">
        <f>G152+G153</f>
        <v>0</v>
      </c>
      <c r="H151" s="1">
        <f>H152+H153</f>
        <v>185</v>
      </c>
      <c r="I151" s="1">
        <f>I152+I153</f>
        <v>185</v>
      </c>
      <c r="J151" s="2">
        <f>J152+J153</f>
        <v>495</v>
      </c>
    </row>
    <row r="152" spans="1:10" ht="27" customHeight="1">
      <c r="A152" s="67"/>
      <c r="B152" s="64"/>
      <c r="C152" s="64"/>
      <c r="D152" s="13" t="s">
        <v>4</v>
      </c>
      <c r="E152" s="3">
        <f t="shared" si="11"/>
        <v>821.75</v>
      </c>
      <c r="F152" s="3"/>
      <c r="G152" s="3"/>
      <c r="H152" s="3">
        <v>175.75</v>
      </c>
      <c r="I152" s="3">
        <v>175.75</v>
      </c>
      <c r="J152" s="4">
        <v>470.25</v>
      </c>
    </row>
    <row r="153" spans="1:10" ht="19.5" thickBot="1">
      <c r="A153" s="68"/>
      <c r="B153" s="65"/>
      <c r="C153" s="65"/>
      <c r="D153" s="17" t="s">
        <v>5</v>
      </c>
      <c r="E153" s="5">
        <f t="shared" si="11"/>
        <v>43.25</v>
      </c>
      <c r="F153" s="5"/>
      <c r="G153" s="5"/>
      <c r="H153" s="5">
        <v>9.25</v>
      </c>
      <c r="I153" s="5">
        <v>9.25</v>
      </c>
      <c r="J153" s="6">
        <v>24.75</v>
      </c>
    </row>
    <row r="154" spans="1:10" ht="24.75" customHeight="1">
      <c r="A154" s="60" t="s">
        <v>119</v>
      </c>
      <c r="B154" s="63" t="s">
        <v>55</v>
      </c>
      <c r="C154" s="63" t="s">
        <v>68</v>
      </c>
      <c r="D154" s="12" t="s">
        <v>2</v>
      </c>
      <c r="E154" s="32">
        <f>F154+G154+H154+I154+J154</f>
        <v>33200</v>
      </c>
      <c r="F154" s="1">
        <f>F155+F156</f>
        <v>4000</v>
      </c>
      <c r="G154" s="1">
        <f>G155+G156</f>
        <v>4000</v>
      </c>
      <c r="H154" s="1">
        <f>H155+H156</f>
        <v>8400</v>
      </c>
      <c r="I154" s="1">
        <f>I155+I156</f>
        <v>8400</v>
      </c>
      <c r="J154" s="2">
        <f>J155+J156</f>
        <v>8400</v>
      </c>
    </row>
    <row r="155" spans="1:10" ht="18.75" customHeight="1">
      <c r="A155" s="61"/>
      <c r="B155" s="64"/>
      <c r="C155" s="64"/>
      <c r="D155" s="13" t="s">
        <v>4</v>
      </c>
      <c r="E155" s="3">
        <f>F155+G155+H155+I155+J155</f>
        <v>24000</v>
      </c>
      <c r="F155" s="3"/>
      <c r="G155" s="3"/>
      <c r="H155" s="3">
        <v>8000</v>
      </c>
      <c r="I155" s="3">
        <v>8000</v>
      </c>
      <c r="J155" s="4">
        <v>8000</v>
      </c>
    </row>
    <row r="156" spans="1:10" ht="19.5" thickBot="1">
      <c r="A156" s="75"/>
      <c r="B156" s="65"/>
      <c r="C156" s="65"/>
      <c r="D156" s="17" t="s">
        <v>5</v>
      </c>
      <c r="E156" s="41">
        <f>F156+G156+H156+I156+J156</f>
        <v>9200</v>
      </c>
      <c r="F156" s="5">
        <v>4000</v>
      </c>
      <c r="G156" s="5">
        <v>4000</v>
      </c>
      <c r="H156" s="5">
        <v>400</v>
      </c>
      <c r="I156" s="5">
        <v>400</v>
      </c>
      <c r="J156" s="6">
        <v>400</v>
      </c>
    </row>
    <row r="157" spans="1:10" ht="18.75" customHeight="1">
      <c r="A157" s="60" t="s">
        <v>123</v>
      </c>
      <c r="B157" s="63" t="s">
        <v>106</v>
      </c>
      <c r="C157" s="63" t="s">
        <v>69</v>
      </c>
      <c r="D157" s="12" t="s">
        <v>2</v>
      </c>
      <c r="E157" s="1">
        <f t="shared" si="11"/>
        <v>4966</v>
      </c>
      <c r="F157" s="1">
        <f>F158+F159</f>
        <v>0</v>
      </c>
      <c r="G157" s="1">
        <f>G158+G159</f>
        <v>0</v>
      </c>
      <c r="H157" s="1">
        <f>H158+H159</f>
        <v>2400</v>
      </c>
      <c r="I157" s="1">
        <f>I158+I159</f>
        <v>2566</v>
      </c>
      <c r="J157" s="2">
        <f>J158+J159</f>
        <v>0</v>
      </c>
    </row>
    <row r="158" spans="1:10" ht="22.5" customHeight="1">
      <c r="A158" s="61"/>
      <c r="B158" s="64"/>
      <c r="C158" s="64"/>
      <c r="D158" s="13" t="s">
        <v>4</v>
      </c>
      <c r="E158" s="3">
        <f>F158+G158+H158+I158+J158</f>
        <v>4717.7</v>
      </c>
      <c r="F158" s="3"/>
      <c r="G158" s="3"/>
      <c r="H158" s="3">
        <v>2280</v>
      </c>
      <c r="I158" s="3">
        <v>2437.7</v>
      </c>
      <c r="J158" s="4"/>
    </row>
    <row r="159" spans="1:10" ht="19.5" thickBot="1">
      <c r="A159" s="62"/>
      <c r="B159" s="76"/>
      <c r="C159" s="65"/>
      <c r="D159" s="19" t="s">
        <v>5</v>
      </c>
      <c r="E159" s="8">
        <f t="shared" si="11"/>
        <v>248.3</v>
      </c>
      <c r="F159" s="8"/>
      <c r="G159" s="8"/>
      <c r="H159" s="8">
        <v>120</v>
      </c>
      <c r="I159" s="8">
        <v>128.3</v>
      </c>
      <c r="J159" s="31"/>
    </row>
    <row r="160" spans="1:10" ht="23.25" customHeight="1">
      <c r="A160" s="69" t="s">
        <v>124</v>
      </c>
      <c r="B160" s="70"/>
      <c r="C160" s="70"/>
      <c r="D160" s="12" t="s">
        <v>2</v>
      </c>
      <c r="E160" s="1">
        <f aca="true" t="shared" si="12" ref="E160:J160">E157+E154+E151+E148+E145+E142+E139+E136+E133+E130</f>
        <v>552731</v>
      </c>
      <c r="F160" s="1">
        <f t="shared" si="12"/>
        <v>4000</v>
      </c>
      <c r="G160" s="1">
        <f t="shared" si="12"/>
        <v>4000</v>
      </c>
      <c r="H160" s="1">
        <f t="shared" si="12"/>
        <v>105385</v>
      </c>
      <c r="I160" s="1">
        <f t="shared" si="12"/>
        <v>105551</v>
      </c>
      <c r="J160" s="2">
        <f t="shared" si="12"/>
        <v>333795</v>
      </c>
    </row>
    <row r="161" spans="1:10" ht="37.5">
      <c r="A161" s="71"/>
      <c r="B161" s="72"/>
      <c r="C161" s="72"/>
      <c r="D161" s="13" t="s">
        <v>4</v>
      </c>
      <c r="E161" s="3">
        <f aca="true" t="shared" si="13" ref="E161:J162">E158+E155+E152+E149+E146+E143+E140+E137+E134+E131</f>
        <v>517554.45</v>
      </c>
      <c r="F161" s="3">
        <f t="shared" si="13"/>
        <v>0</v>
      </c>
      <c r="G161" s="3">
        <f t="shared" si="13"/>
        <v>0</v>
      </c>
      <c r="H161" s="3">
        <f t="shared" si="13"/>
        <v>100135.75</v>
      </c>
      <c r="I161" s="3">
        <f t="shared" si="13"/>
        <v>100293.45</v>
      </c>
      <c r="J161" s="4">
        <f t="shared" si="13"/>
        <v>317125.25</v>
      </c>
    </row>
    <row r="162" spans="1:10" ht="23.25" customHeight="1" thickBot="1">
      <c r="A162" s="73"/>
      <c r="B162" s="74"/>
      <c r="C162" s="74"/>
      <c r="D162" s="17" t="s">
        <v>5</v>
      </c>
      <c r="E162" s="5">
        <f t="shared" si="13"/>
        <v>35176.55</v>
      </c>
      <c r="F162" s="5">
        <f t="shared" si="13"/>
        <v>4000</v>
      </c>
      <c r="G162" s="5">
        <f t="shared" si="13"/>
        <v>4000</v>
      </c>
      <c r="H162" s="5">
        <f t="shared" si="13"/>
        <v>5249.25</v>
      </c>
      <c r="I162" s="5">
        <f t="shared" si="13"/>
        <v>5257.55</v>
      </c>
      <c r="J162" s="6">
        <f t="shared" si="13"/>
        <v>16669.75</v>
      </c>
    </row>
    <row r="163" spans="1:10" ht="25.5" customHeight="1">
      <c r="A163" s="111" t="s">
        <v>121</v>
      </c>
      <c r="B163" s="112"/>
      <c r="C163" s="112"/>
      <c r="D163" s="18" t="s">
        <v>2</v>
      </c>
      <c r="E163" s="7">
        <f aca="true" t="shared" si="14" ref="E163:J163">E160</f>
        <v>552731</v>
      </c>
      <c r="F163" s="7">
        <f t="shared" si="14"/>
        <v>4000</v>
      </c>
      <c r="G163" s="7">
        <f t="shared" si="14"/>
        <v>4000</v>
      </c>
      <c r="H163" s="7">
        <f t="shared" si="14"/>
        <v>105385</v>
      </c>
      <c r="I163" s="7">
        <f t="shared" si="14"/>
        <v>105551</v>
      </c>
      <c r="J163" s="35">
        <f t="shared" si="14"/>
        <v>333795</v>
      </c>
    </row>
    <row r="164" spans="1:10" ht="37.5">
      <c r="A164" s="71"/>
      <c r="B164" s="72"/>
      <c r="C164" s="72"/>
      <c r="D164" s="13" t="s">
        <v>4</v>
      </c>
      <c r="E164" s="3">
        <f aca="true" t="shared" si="15" ref="E164:J165">E161</f>
        <v>517554.45</v>
      </c>
      <c r="F164" s="3">
        <f t="shared" si="15"/>
        <v>0</v>
      </c>
      <c r="G164" s="3">
        <f t="shared" si="15"/>
        <v>0</v>
      </c>
      <c r="H164" s="3">
        <f t="shared" si="15"/>
        <v>100135.75</v>
      </c>
      <c r="I164" s="3">
        <f t="shared" si="15"/>
        <v>100293.45</v>
      </c>
      <c r="J164" s="4">
        <f t="shared" si="15"/>
        <v>317125.25</v>
      </c>
    </row>
    <row r="165" spans="1:10" ht="24" customHeight="1" thickBot="1">
      <c r="A165" s="73"/>
      <c r="B165" s="74"/>
      <c r="C165" s="74"/>
      <c r="D165" s="17" t="s">
        <v>5</v>
      </c>
      <c r="E165" s="5">
        <f t="shared" si="15"/>
        <v>35176.55</v>
      </c>
      <c r="F165" s="5">
        <f t="shared" si="15"/>
        <v>4000</v>
      </c>
      <c r="G165" s="5">
        <f t="shared" si="15"/>
        <v>4000</v>
      </c>
      <c r="H165" s="5">
        <f t="shared" si="15"/>
        <v>5249.25</v>
      </c>
      <c r="I165" s="5">
        <f t="shared" si="15"/>
        <v>5257.55</v>
      </c>
      <c r="J165" s="6">
        <f t="shared" si="15"/>
        <v>16669.75</v>
      </c>
    </row>
    <row r="166" spans="1:10" ht="21" customHeight="1" thickBot="1">
      <c r="A166" s="77" t="s">
        <v>120</v>
      </c>
      <c r="B166" s="78"/>
      <c r="C166" s="78"/>
      <c r="D166" s="78"/>
      <c r="E166" s="78"/>
      <c r="F166" s="78"/>
      <c r="G166" s="78"/>
      <c r="H166" s="78"/>
      <c r="I166" s="78"/>
      <c r="J166" s="79"/>
    </row>
    <row r="167" spans="1:10" ht="42" customHeight="1" thickBot="1">
      <c r="A167" s="77" t="s">
        <v>125</v>
      </c>
      <c r="B167" s="78"/>
      <c r="C167" s="78"/>
      <c r="D167" s="78"/>
      <c r="E167" s="78"/>
      <c r="F167" s="78"/>
      <c r="G167" s="78"/>
      <c r="H167" s="78"/>
      <c r="I167" s="78"/>
      <c r="J167" s="79"/>
    </row>
    <row r="168" spans="1:10" ht="30.75" customHeight="1" hidden="1">
      <c r="A168" s="66"/>
      <c r="B168" s="63" t="s">
        <v>133</v>
      </c>
      <c r="C168" s="63" t="s">
        <v>69</v>
      </c>
      <c r="D168" s="12" t="s">
        <v>2</v>
      </c>
      <c r="E168" s="1">
        <f>F168+G168+H168+I168+J168</f>
        <v>0</v>
      </c>
      <c r="F168" s="1">
        <f>F170+F169</f>
        <v>0</v>
      </c>
      <c r="G168" s="1">
        <f>G170+G169</f>
        <v>0</v>
      </c>
      <c r="H168" s="1">
        <f>H170+H169</f>
        <v>0</v>
      </c>
      <c r="I168" s="1">
        <f>I170+I169</f>
        <v>0</v>
      </c>
      <c r="J168" s="2">
        <f>J170+J169</f>
        <v>0</v>
      </c>
    </row>
    <row r="169" spans="1:10" ht="34.5" customHeight="1" hidden="1">
      <c r="A169" s="67"/>
      <c r="B169" s="64"/>
      <c r="C169" s="64"/>
      <c r="D169" s="13" t="s">
        <v>4</v>
      </c>
      <c r="E169" s="3">
        <f aca="true" t="shared" si="16" ref="E169:E188">F169+G169+H169+I169+J169</f>
        <v>0</v>
      </c>
      <c r="F169" s="3"/>
      <c r="G169" s="3"/>
      <c r="H169" s="3"/>
      <c r="I169" s="3"/>
      <c r="J169" s="4"/>
    </row>
    <row r="170" spans="1:10" ht="26.25" customHeight="1" hidden="1" thickBot="1">
      <c r="A170" s="83"/>
      <c r="B170" s="76"/>
      <c r="C170" s="76"/>
      <c r="D170" s="19" t="s">
        <v>5</v>
      </c>
      <c r="E170" s="8">
        <f t="shared" si="16"/>
        <v>0</v>
      </c>
      <c r="F170" s="8"/>
      <c r="G170" s="8"/>
      <c r="H170" s="8"/>
      <c r="I170" s="8"/>
      <c r="J170" s="31"/>
    </row>
    <row r="171" spans="1:10" ht="26.25" customHeight="1">
      <c r="A171" s="66" t="s">
        <v>84</v>
      </c>
      <c r="B171" s="63" t="s">
        <v>134</v>
      </c>
      <c r="C171" s="63" t="s">
        <v>69</v>
      </c>
      <c r="D171" s="12" t="s">
        <v>2</v>
      </c>
      <c r="E171" s="32">
        <f t="shared" si="16"/>
        <v>8800</v>
      </c>
      <c r="F171" s="1">
        <f>F172+F173</f>
        <v>400</v>
      </c>
      <c r="G171" s="1">
        <f>G172+G173</f>
        <v>4200</v>
      </c>
      <c r="H171" s="1">
        <f>H172+H173</f>
        <v>4200</v>
      </c>
      <c r="I171" s="1">
        <f>I172+I173</f>
        <v>0</v>
      </c>
      <c r="J171" s="2">
        <f>J172+J173</f>
        <v>0</v>
      </c>
    </row>
    <row r="172" spans="1:10" ht="32.25" customHeight="1">
      <c r="A172" s="67"/>
      <c r="B172" s="64"/>
      <c r="C172" s="64"/>
      <c r="D172" s="13" t="s">
        <v>4</v>
      </c>
      <c r="E172" s="8">
        <f t="shared" si="16"/>
        <v>8000</v>
      </c>
      <c r="F172" s="3"/>
      <c r="G172" s="3">
        <v>4000</v>
      </c>
      <c r="H172" s="3">
        <v>4000</v>
      </c>
      <c r="I172" s="3"/>
      <c r="J172" s="4"/>
    </row>
    <row r="173" spans="1:10" ht="26.25" customHeight="1" thickBot="1">
      <c r="A173" s="68"/>
      <c r="B173" s="65"/>
      <c r="C173" s="76"/>
      <c r="D173" s="17" t="s">
        <v>5</v>
      </c>
      <c r="E173" s="5">
        <f t="shared" si="16"/>
        <v>800</v>
      </c>
      <c r="F173" s="5">
        <v>400</v>
      </c>
      <c r="G173" s="5">
        <v>200</v>
      </c>
      <c r="H173" s="5">
        <v>200</v>
      </c>
      <c r="I173" s="5"/>
      <c r="J173" s="6"/>
    </row>
    <row r="174" spans="1:10" ht="26.25" customHeight="1" hidden="1">
      <c r="A174" s="110" t="s">
        <v>86</v>
      </c>
      <c r="B174" s="106" t="s">
        <v>135</v>
      </c>
      <c r="C174" s="63" t="s">
        <v>69</v>
      </c>
      <c r="D174" s="18" t="s">
        <v>2</v>
      </c>
      <c r="E174" s="30">
        <f t="shared" si="16"/>
        <v>0</v>
      </c>
      <c r="F174" s="7">
        <f>F175+F176</f>
        <v>0</v>
      </c>
      <c r="G174" s="7">
        <f>G175+G176</f>
        <v>0</v>
      </c>
      <c r="H174" s="7">
        <f>H175+H176</f>
        <v>0</v>
      </c>
      <c r="I174" s="7">
        <f>I175+I176</f>
        <v>0</v>
      </c>
      <c r="J174" s="35">
        <f>J175+J176</f>
        <v>0</v>
      </c>
    </row>
    <row r="175" spans="1:10" ht="28.5" customHeight="1" hidden="1">
      <c r="A175" s="67"/>
      <c r="B175" s="64"/>
      <c r="C175" s="64"/>
      <c r="D175" s="13" t="s">
        <v>4</v>
      </c>
      <c r="E175" s="8">
        <f t="shared" si="16"/>
        <v>0</v>
      </c>
      <c r="F175" s="3"/>
      <c r="G175" s="3"/>
      <c r="H175" s="3"/>
      <c r="I175" s="3"/>
      <c r="J175" s="4"/>
    </row>
    <row r="176" spans="1:10" ht="26.25" customHeight="1" hidden="1" thickBot="1">
      <c r="A176" s="83"/>
      <c r="B176" s="76"/>
      <c r="C176" s="76"/>
      <c r="D176" s="19" t="s">
        <v>5</v>
      </c>
      <c r="E176" s="8">
        <f t="shared" si="16"/>
        <v>0</v>
      </c>
      <c r="F176" s="8"/>
      <c r="G176" s="8"/>
      <c r="H176" s="8"/>
      <c r="I176" s="8"/>
      <c r="J176" s="31"/>
    </row>
    <row r="177" spans="1:10" ht="26.25" customHeight="1">
      <c r="A177" s="66" t="s">
        <v>85</v>
      </c>
      <c r="B177" s="63" t="s">
        <v>96</v>
      </c>
      <c r="C177" s="63" t="s">
        <v>69</v>
      </c>
      <c r="D177" s="12" t="s">
        <v>2</v>
      </c>
      <c r="E177" s="1">
        <f t="shared" si="16"/>
        <v>178500</v>
      </c>
      <c r="F177" s="1">
        <f>F179+F178</f>
        <v>500</v>
      </c>
      <c r="G177" s="1">
        <f>G179+G178</f>
        <v>71200</v>
      </c>
      <c r="H177" s="1">
        <f>H179+H178</f>
        <v>35600</v>
      </c>
      <c r="I177" s="1">
        <f>I179+I178</f>
        <v>35600</v>
      </c>
      <c r="J177" s="2">
        <f>J179+J178</f>
        <v>35600</v>
      </c>
    </row>
    <row r="178" spans="1:10" ht="30.75" customHeight="1">
      <c r="A178" s="67"/>
      <c r="B178" s="64"/>
      <c r="C178" s="64"/>
      <c r="D178" s="13" t="s">
        <v>4</v>
      </c>
      <c r="E178" s="3">
        <f t="shared" si="16"/>
        <v>169100</v>
      </c>
      <c r="F178" s="3"/>
      <c r="G178" s="3">
        <f>33820*2</f>
        <v>67640</v>
      </c>
      <c r="H178" s="3">
        <v>33820</v>
      </c>
      <c r="I178" s="3">
        <v>33820</v>
      </c>
      <c r="J178" s="4">
        <v>33820</v>
      </c>
    </row>
    <row r="179" spans="1:10" ht="24.75" customHeight="1" thickBot="1">
      <c r="A179" s="68"/>
      <c r="B179" s="65"/>
      <c r="C179" s="76"/>
      <c r="D179" s="17" t="s">
        <v>5</v>
      </c>
      <c r="E179" s="5">
        <f t="shared" si="16"/>
        <v>9400</v>
      </c>
      <c r="F179" s="5">
        <v>500</v>
      </c>
      <c r="G179" s="5">
        <f>1780*2</f>
        <v>3560</v>
      </c>
      <c r="H179" s="5">
        <v>1780</v>
      </c>
      <c r="I179" s="5">
        <v>1780</v>
      </c>
      <c r="J179" s="6">
        <v>1780</v>
      </c>
    </row>
    <row r="180" spans="1:10" ht="27" customHeight="1">
      <c r="A180" s="66" t="s">
        <v>86</v>
      </c>
      <c r="B180" s="63" t="s">
        <v>129</v>
      </c>
      <c r="C180" s="63" t="s">
        <v>69</v>
      </c>
      <c r="D180" s="12" t="s">
        <v>2</v>
      </c>
      <c r="E180" s="1">
        <f t="shared" si="16"/>
        <v>30200</v>
      </c>
      <c r="F180" s="1">
        <f>F181+F182</f>
        <v>5000</v>
      </c>
      <c r="G180" s="1">
        <f>G181+G182</f>
        <v>6300</v>
      </c>
      <c r="H180" s="1">
        <f>H181+H182</f>
        <v>6300</v>
      </c>
      <c r="I180" s="1">
        <f>I181+I182</f>
        <v>6300</v>
      </c>
      <c r="J180" s="2">
        <f>J181+J182</f>
        <v>6300</v>
      </c>
    </row>
    <row r="181" spans="1:10" ht="24.75" customHeight="1">
      <c r="A181" s="67"/>
      <c r="B181" s="64"/>
      <c r="C181" s="64"/>
      <c r="D181" s="13" t="s">
        <v>4</v>
      </c>
      <c r="E181" s="3">
        <f t="shared" si="16"/>
        <v>24000</v>
      </c>
      <c r="F181" s="3"/>
      <c r="G181" s="3">
        <v>6000</v>
      </c>
      <c r="H181" s="3">
        <v>6000</v>
      </c>
      <c r="I181" s="3">
        <v>6000</v>
      </c>
      <c r="J181" s="4">
        <v>6000</v>
      </c>
    </row>
    <row r="182" spans="1:10" ht="24" customHeight="1" thickBot="1">
      <c r="A182" s="68"/>
      <c r="B182" s="65"/>
      <c r="C182" s="76"/>
      <c r="D182" s="17" t="s">
        <v>5</v>
      </c>
      <c r="E182" s="5">
        <f t="shared" si="16"/>
        <v>6200</v>
      </c>
      <c r="F182" s="5">
        <v>5000</v>
      </c>
      <c r="G182" s="5">
        <v>300</v>
      </c>
      <c r="H182" s="5">
        <v>300</v>
      </c>
      <c r="I182" s="5">
        <v>300</v>
      </c>
      <c r="J182" s="6">
        <v>300</v>
      </c>
    </row>
    <row r="183" spans="1:10" ht="24" customHeight="1">
      <c r="A183" s="66" t="s">
        <v>87</v>
      </c>
      <c r="B183" s="63" t="s">
        <v>130</v>
      </c>
      <c r="C183" s="63" t="s">
        <v>69</v>
      </c>
      <c r="D183" s="12" t="s">
        <v>2</v>
      </c>
      <c r="E183" s="1">
        <f t="shared" si="16"/>
        <v>13400</v>
      </c>
      <c r="F183" s="1">
        <f>F184+F185</f>
        <v>5000</v>
      </c>
      <c r="G183" s="1">
        <f>G184+G185</f>
        <v>2100</v>
      </c>
      <c r="H183" s="1">
        <f>H184+H185</f>
        <v>2100</v>
      </c>
      <c r="I183" s="1">
        <f>I184+I185</f>
        <v>2100</v>
      </c>
      <c r="J183" s="2">
        <f>J184+J185</f>
        <v>2100</v>
      </c>
    </row>
    <row r="184" spans="1:10" ht="27.75" customHeight="1">
      <c r="A184" s="67"/>
      <c r="B184" s="64"/>
      <c r="C184" s="64"/>
      <c r="D184" s="13" t="s">
        <v>4</v>
      </c>
      <c r="E184" s="3">
        <f t="shared" si="16"/>
        <v>8000</v>
      </c>
      <c r="F184" s="3"/>
      <c r="G184" s="3">
        <v>2000</v>
      </c>
      <c r="H184" s="3">
        <v>2000</v>
      </c>
      <c r="I184" s="3">
        <v>2000</v>
      </c>
      <c r="J184" s="4">
        <v>2000</v>
      </c>
    </row>
    <row r="185" spans="1:10" ht="23.25" customHeight="1" thickBot="1">
      <c r="A185" s="68"/>
      <c r="B185" s="65"/>
      <c r="C185" s="76"/>
      <c r="D185" s="17" t="s">
        <v>5</v>
      </c>
      <c r="E185" s="5">
        <f t="shared" si="16"/>
        <v>5400</v>
      </c>
      <c r="F185" s="5">
        <v>5000</v>
      </c>
      <c r="G185" s="5">
        <v>100</v>
      </c>
      <c r="H185" s="5">
        <v>100</v>
      </c>
      <c r="I185" s="5">
        <v>100</v>
      </c>
      <c r="J185" s="6">
        <v>100</v>
      </c>
    </row>
    <row r="186" spans="1:10" ht="24" customHeight="1">
      <c r="A186" s="66" t="s">
        <v>88</v>
      </c>
      <c r="B186" s="63" t="s">
        <v>132</v>
      </c>
      <c r="C186" s="63" t="s">
        <v>68</v>
      </c>
      <c r="D186" s="12" t="s">
        <v>2</v>
      </c>
      <c r="E186" s="1">
        <f t="shared" si="16"/>
        <v>32500</v>
      </c>
      <c r="F186" s="1">
        <f>F187+F188</f>
        <v>1000</v>
      </c>
      <c r="G186" s="1">
        <f>G187+G188</f>
        <v>6300</v>
      </c>
      <c r="H186" s="1">
        <f>H187+H188</f>
        <v>7350</v>
      </c>
      <c r="I186" s="1">
        <f>I187+I188</f>
        <v>8400</v>
      </c>
      <c r="J186" s="2">
        <f>J187+J188</f>
        <v>9450</v>
      </c>
    </row>
    <row r="187" spans="1:10" ht="26.25" customHeight="1">
      <c r="A187" s="67"/>
      <c r="B187" s="64"/>
      <c r="C187" s="64"/>
      <c r="D187" s="13" t="s">
        <v>4</v>
      </c>
      <c r="E187" s="3">
        <f t="shared" si="16"/>
        <v>30000</v>
      </c>
      <c r="F187" s="3"/>
      <c r="G187" s="3">
        <v>6000</v>
      </c>
      <c r="H187" s="3">
        <v>7000</v>
      </c>
      <c r="I187" s="3">
        <v>8000</v>
      </c>
      <c r="J187" s="4">
        <v>9000</v>
      </c>
    </row>
    <row r="188" spans="1:10" ht="24.75" customHeight="1" thickBot="1">
      <c r="A188" s="83"/>
      <c r="B188" s="76"/>
      <c r="C188" s="76"/>
      <c r="D188" s="19" t="s">
        <v>5</v>
      </c>
      <c r="E188" s="8">
        <f t="shared" si="16"/>
        <v>2500</v>
      </c>
      <c r="F188" s="8">
        <v>1000</v>
      </c>
      <c r="G188" s="8">
        <v>300</v>
      </c>
      <c r="H188" s="8">
        <v>350</v>
      </c>
      <c r="I188" s="8">
        <v>400</v>
      </c>
      <c r="J188" s="31">
        <v>450</v>
      </c>
    </row>
    <row r="189" spans="1:10" ht="24" customHeight="1">
      <c r="A189" s="69" t="s">
        <v>143</v>
      </c>
      <c r="B189" s="70"/>
      <c r="C189" s="70"/>
      <c r="D189" s="12" t="s">
        <v>2</v>
      </c>
      <c r="E189" s="1">
        <f aca="true" t="shared" si="17" ref="E189:J189">E186+E183+E180+E177+E174+E171+E168</f>
        <v>263400</v>
      </c>
      <c r="F189" s="1">
        <f t="shared" si="17"/>
        <v>11900</v>
      </c>
      <c r="G189" s="1">
        <f t="shared" si="17"/>
        <v>90100</v>
      </c>
      <c r="H189" s="1">
        <f t="shared" si="17"/>
        <v>55550</v>
      </c>
      <c r="I189" s="1">
        <f t="shared" si="17"/>
        <v>52400</v>
      </c>
      <c r="J189" s="2">
        <f t="shared" si="17"/>
        <v>53450</v>
      </c>
    </row>
    <row r="190" spans="1:10" ht="27" customHeight="1">
      <c r="A190" s="71"/>
      <c r="B190" s="72"/>
      <c r="C190" s="72"/>
      <c r="D190" s="13" t="s">
        <v>4</v>
      </c>
      <c r="E190" s="3">
        <f aca="true" t="shared" si="18" ref="E190:J191">E187+E184+E181+E178+E175+E172+E169</f>
        <v>239100</v>
      </c>
      <c r="F190" s="3">
        <f t="shared" si="18"/>
        <v>0</v>
      </c>
      <c r="G190" s="3">
        <f t="shared" si="18"/>
        <v>85640</v>
      </c>
      <c r="H190" s="3">
        <f t="shared" si="18"/>
        <v>52820</v>
      </c>
      <c r="I190" s="3">
        <f t="shared" si="18"/>
        <v>49820</v>
      </c>
      <c r="J190" s="4">
        <f t="shared" si="18"/>
        <v>50820</v>
      </c>
    </row>
    <row r="191" spans="1:10" ht="24" customHeight="1" thickBot="1">
      <c r="A191" s="73"/>
      <c r="B191" s="74"/>
      <c r="C191" s="74"/>
      <c r="D191" s="17" t="s">
        <v>5</v>
      </c>
      <c r="E191" s="5">
        <f t="shared" si="18"/>
        <v>24300</v>
      </c>
      <c r="F191" s="5">
        <f t="shared" si="18"/>
        <v>11900</v>
      </c>
      <c r="G191" s="5">
        <f t="shared" si="18"/>
        <v>4460</v>
      </c>
      <c r="H191" s="5">
        <f t="shared" si="18"/>
        <v>2730</v>
      </c>
      <c r="I191" s="5">
        <f t="shared" si="18"/>
        <v>2580</v>
      </c>
      <c r="J191" s="6">
        <f t="shared" si="18"/>
        <v>2630</v>
      </c>
    </row>
    <row r="192" spans="1:10" ht="19.5" customHeight="1" hidden="1" thickBot="1">
      <c r="A192" s="80" t="s">
        <v>126</v>
      </c>
      <c r="B192" s="81"/>
      <c r="C192" s="81"/>
      <c r="D192" s="81"/>
      <c r="E192" s="81"/>
      <c r="F192" s="81"/>
      <c r="G192" s="81"/>
      <c r="H192" s="81"/>
      <c r="I192" s="81"/>
      <c r="J192" s="82"/>
    </row>
    <row r="193" spans="1:10" ht="22.5" customHeight="1" hidden="1">
      <c r="A193" s="84" t="s">
        <v>89</v>
      </c>
      <c r="B193" s="63" t="s">
        <v>64</v>
      </c>
      <c r="C193" s="63" t="s">
        <v>69</v>
      </c>
      <c r="D193" s="12" t="s">
        <v>2</v>
      </c>
      <c r="E193" s="1">
        <f>F193+G193+H193+I193+J193</f>
        <v>0</v>
      </c>
      <c r="F193" s="1">
        <f>F194+F195</f>
        <v>0</v>
      </c>
      <c r="G193" s="1">
        <f>G194+G195</f>
        <v>0</v>
      </c>
      <c r="H193" s="1">
        <f>H194+H195</f>
        <v>0</v>
      </c>
      <c r="I193" s="1">
        <f>I194+I195</f>
        <v>0</v>
      </c>
      <c r="J193" s="2">
        <f>J194+J195</f>
        <v>0</v>
      </c>
    </row>
    <row r="194" spans="1:10" ht="22.5" customHeight="1" hidden="1">
      <c r="A194" s="85"/>
      <c r="B194" s="64"/>
      <c r="C194" s="64"/>
      <c r="D194" s="13" t="s">
        <v>4</v>
      </c>
      <c r="E194" s="3">
        <f>F194+G194+H194+I194+J194</f>
        <v>0</v>
      </c>
      <c r="F194" s="3"/>
      <c r="G194" s="3"/>
      <c r="H194" s="3"/>
      <c r="I194" s="3"/>
      <c r="J194" s="4"/>
    </row>
    <row r="195" spans="1:10" ht="19.5" hidden="1" thickBot="1">
      <c r="A195" s="86"/>
      <c r="B195" s="65"/>
      <c r="C195" s="65"/>
      <c r="D195" s="17" t="s">
        <v>5</v>
      </c>
      <c r="E195" s="5">
        <f>F195+G195+H195+I195+J195</f>
        <v>0</v>
      </c>
      <c r="F195" s="5"/>
      <c r="G195" s="5"/>
      <c r="H195" s="5"/>
      <c r="I195" s="5"/>
      <c r="J195" s="6"/>
    </row>
    <row r="196" spans="1:10" ht="18.75" hidden="1">
      <c r="A196" s="69" t="s">
        <v>93</v>
      </c>
      <c r="B196" s="70"/>
      <c r="C196" s="70"/>
      <c r="D196" s="12" t="s">
        <v>2</v>
      </c>
      <c r="E196" s="1">
        <f aca="true" t="shared" si="19" ref="E196:J196">E193</f>
        <v>0</v>
      </c>
      <c r="F196" s="1">
        <f t="shared" si="19"/>
        <v>0</v>
      </c>
      <c r="G196" s="1">
        <f t="shared" si="19"/>
        <v>0</v>
      </c>
      <c r="H196" s="1">
        <f t="shared" si="19"/>
        <v>0</v>
      </c>
      <c r="I196" s="1">
        <f t="shared" si="19"/>
        <v>0</v>
      </c>
      <c r="J196" s="2">
        <f t="shared" si="19"/>
        <v>0</v>
      </c>
    </row>
    <row r="197" spans="1:10" ht="22.5" customHeight="1" hidden="1">
      <c r="A197" s="71"/>
      <c r="B197" s="72"/>
      <c r="C197" s="72"/>
      <c r="D197" s="13" t="s">
        <v>4</v>
      </c>
      <c r="E197" s="3">
        <f aca="true" t="shared" si="20" ref="E197:J198">E194</f>
        <v>0</v>
      </c>
      <c r="F197" s="3">
        <f t="shared" si="20"/>
        <v>0</v>
      </c>
      <c r="G197" s="3">
        <f t="shared" si="20"/>
        <v>0</v>
      </c>
      <c r="H197" s="3">
        <f t="shared" si="20"/>
        <v>0</v>
      </c>
      <c r="I197" s="3">
        <f t="shared" si="20"/>
        <v>0</v>
      </c>
      <c r="J197" s="4">
        <f t="shared" si="20"/>
        <v>0</v>
      </c>
    </row>
    <row r="198" spans="1:10" ht="19.5" hidden="1" thickBot="1">
      <c r="A198" s="73"/>
      <c r="B198" s="74"/>
      <c r="C198" s="74"/>
      <c r="D198" s="17" t="s">
        <v>5</v>
      </c>
      <c r="E198" s="5">
        <f t="shared" si="20"/>
        <v>0</v>
      </c>
      <c r="F198" s="5">
        <f t="shared" si="20"/>
        <v>0</v>
      </c>
      <c r="G198" s="5">
        <f t="shared" si="20"/>
        <v>0</v>
      </c>
      <c r="H198" s="5">
        <f t="shared" si="20"/>
        <v>0</v>
      </c>
      <c r="I198" s="5">
        <f t="shared" si="20"/>
        <v>0</v>
      </c>
      <c r="J198" s="6">
        <f t="shared" si="20"/>
        <v>0</v>
      </c>
    </row>
    <row r="199" spans="1:10" ht="19.5" customHeight="1" thickBot="1">
      <c r="A199" s="77" t="s">
        <v>127</v>
      </c>
      <c r="B199" s="78"/>
      <c r="C199" s="78"/>
      <c r="D199" s="78"/>
      <c r="E199" s="78"/>
      <c r="F199" s="78"/>
      <c r="G199" s="78"/>
      <c r="H199" s="78"/>
      <c r="I199" s="78"/>
      <c r="J199" s="79"/>
    </row>
    <row r="200" spans="1:10" ht="24" customHeight="1">
      <c r="A200" s="66" t="s">
        <v>90</v>
      </c>
      <c r="B200" s="63" t="s">
        <v>91</v>
      </c>
      <c r="C200" s="63" t="s">
        <v>69</v>
      </c>
      <c r="D200" s="12" t="s">
        <v>2</v>
      </c>
      <c r="E200" s="1">
        <f>F200+G200+H200+I200+J200</f>
        <v>38000</v>
      </c>
      <c r="F200" s="1">
        <v>4000</v>
      </c>
      <c r="G200" s="1">
        <v>8000</v>
      </c>
      <c r="H200" s="1">
        <v>8000</v>
      </c>
      <c r="I200" s="1">
        <f>I201+I202</f>
        <v>18000</v>
      </c>
      <c r="J200" s="2">
        <f>J201+J202</f>
        <v>0</v>
      </c>
    </row>
    <row r="201" spans="1:10" ht="37.5">
      <c r="A201" s="67"/>
      <c r="B201" s="64"/>
      <c r="C201" s="64"/>
      <c r="D201" s="13" t="s">
        <v>4</v>
      </c>
      <c r="E201" s="3">
        <f>F201+G201+H201+I201+J201</f>
        <v>36100</v>
      </c>
      <c r="F201" s="3">
        <v>3800</v>
      </c>
      <c r="G201" s="3">
        <v>7600</v>
      </c>
      <c r="H201" s="3">
        <v>7600</v>
      </c>
      <c r="I201" s="3">
        <v>17100</v>
      </c>
      <c r="J201" s="4"/>
    </row>
    <row r="202" spans="1:10" ht="19.5" thickBot="1">
      <c r="A202" s="68"/>
      <c r="B202" s="65"/>
      <c r="C202" s="65"/>
      <c r="D202" s="17" t="s">
        <v>5</v>
      </c>
      <c r="E202" s="5">
        <f>F202+G202+H202+I202+J202</f>
        <v>1900</v>
      </c>
      <c r="F202" s="5">
        <v>200</v>
      </c>
      <c r="G202" s="5">
        <v>400</v>
      </c>
      <c r="H202" s="5">
        <v>400</v>
      </c>
      <c r="I202" s="5">
        <v>900</v>
      </c>
      <c r="J202" s="6"/>
    </row>
    <row r="203" spans="1:10" ht="19.5" customHeight="1">
      <c r="A203" s="69" t="s">
        <v>94</v>
      </c>
      <c r="B203" s="70"/>
      <c r="C203" s="70"/>
      <c r="D203" s="12" t="s">
        <v>2</v>
      </c>
      <c r="E203" s="1">
        <f aca="true" t="shared" si="21" ref="E203:J203">E200</f>
        <v>38000</v>
      </c>
      <c r="F203" s="1">
        <f t="shared" si="21"/>
        <v>4000</v>
      </c>
      <c r="G203" s="1">
        <f t="shared" si="21"/>
        <v>8000</v>
      </c>
      <c r="H203" s="1">
        <f t="shared" si="21"/>
        <v>8000</v>
      </c>
      <c r="I203" s="1">
        <f t="shared" si="21"/>
        <v>18000</v>
      </c>
      <c r="J203" s="2">
        <f t="shared" si="21"/>
        <v>0</v>
      </c>
    </row>
    <row r="204" spans="1:10" ht="27.75" customHeight="1">
      <c r="A204" s="71"/>
      <c r="B204" s="72"/>
      <c r="C204" s="72"/>
      <c r="D204" s="13" t="s">
        <v>4</v>
      </c>
      <c r="E204" s="3">
        <f aca="true" t="shared" si="22" ref="E204:J205">E201</f>
        <v>36100</v>
      </c>
      <c r="F204" s="3">
        <f t="shared" si="22"/>
        <v>3800</v>
      </c>
      <c r="G204" s="3">
        <f t="shared" si="22"/>
        <v>7600</v>
      </c>
      <c r="H204" s="3">
        <f t="shared" si="22"/>
        <v>7600</v>
      </c>
      <c r="I204" s="3">
        <f t="shared" si="22"/>
        <v>17100</v>
      </c>
      <c r="J204" s="4">
        <f t="shared" si="22"/>
        <v>0</v>
      </c>
    </row>
    <row r="205" spans="1:12" ht="19.5" thickBot="1">
      <c r="A205" s="73"/>
      <c r="B205" s="74"/>
      <c r="C205" s="74"/>
      <c r="D205" s="17" t="s">
        <v>5</v>
      </c>
      <c r="E205" s="5">
        <f t="shared" si="22"/>
        <v>1900</v>
      </c>
      <c r="F205" s="5">
        <f t="shared" si="22"/>
        <v>200</v>
      </c>
      <c r="G205" s="5">
        <f t="shared" si="22"/>
        <v>400</v>
      </c>
      <c r="H205" s="5">
        <f t="shared" si="22"/>
        <v>400</v>
      </c>
      <c r="I205" s="5">
        <f t="shared" si="22"/>
        <v>900</v>
      </c>
      <c r="J205" s="6">
        <f t="shared" si="22"/>
        <v>0</v>
      </c>
      <c r="L205" s="23"/>
    </row>
    <row r="206" spans="1:10" ht="18.75" customHeight="1">
      <c r="A206" s="69" t="s">
        <v>95</v>
      </c>
      <c r="B206" s="70"/>
      <c r="C206" s="70"/>
      <c r="D206" s="12" t="s">
        <v>2</v>
      </c>
      <c r="E206" s="1">
        <f aca="true" t="shared" si="23" ref="E206:J206">E203+E196+E189</f>
        <v>301400</v>
      </c>
      <c r="F206" s="1">
        <f t="shared" si="23"/>
        <v>15900</v>
      </c>
      <c r="G206" s="1">
        <f t="shared" si="23"/>
        <v>98100</v>
      </c>
      <c r="H206" s="1">
        <f t="shared" si="23"/>
        <v>63550</v>
      </c>
      <c r="I206" s="1">
        <f t="shared" si="23"/>
        <v>70400</v>
      </c>
      <c r="J206" s="2">
        <f t="shared" si="23"/>
        <v>53450</v>
      </c>
    </row>
    <row r="207" spans="1:10" ht="27" customHeight="1">
      <c r="A207" s="71"/>
      <c r="B207" s="72"/>
      <c r="C207" s="72"/>
      <c r="D207" s="13" t="s">
        <v>4</v>
      </c>
      <c r="E207" s="3">
        <f aca="true" t="shared" si="24" ref="E207:J208">E204+E197+E190</f>
        <v>275200</v>
      </c>
      <c r="F207" s="3">
        <f t="shared" si="24"/>
        <v>3800</v>
      </c>
      <c r="G207" s="3">
        <f t="shared" si="24"/>
        <v>93240</v>
      </c>
      <c r="H207" s="3">
        <f t="shared" si="24"/>
        <v>60420</v>
      </c>
      <c r="I207" s="3">
        <f t="shared" si="24"/>
        <v>66920</v>
      </c>
      <c r="J207" s="4">
        <f t="shared" si="24"/>
        <v>50820</v>
      </c>
    </row>
    <row r="208" spans="1:10" ht="19.5" thickBot="1">
      <c r="A208" s="73"/>
      <c r="B208" s="74"/>
      <c r="C208" s="74"/>
      <c r="D208" s="17" t="s">
        <v>5</v>
      </c>
      <c r="E208" s="5">
        <f t="shared" si="24"/>
        <v>26200</v>
      </c>
      <c r="F208" s="5">
        <f t="shared" si="24"/>
        <v>12100</v>
      </c>
      <c r="G208" s="5">
        <f t="shared" si="24"/>
        <v>4860</v>
      </c>
      <c r="H208" s="5">
        <f t="shared" si="24"/>
        <v>3130</v>
      </c>
      <c r="I208" s="5">
        <f t="shared" si="24"/>
        <v>3480</v>
      </c>
      <c r="J208" s="6">
        <f t="shared" si="24"/>
        <v>2630</v>
      </c>
    </row>
    <row r="209" spans="1:10" ht="19.5" customHeight="1" thickBot="1">
      <c r="A209" s="69" t="s">
        <v>66</v>
      </c>
      <c r="B209" s="70"/>
      <c r="C209" s="70"/>
      <c r="D209" s="9" t="s">
        <v>2</v>
      </c>
      <c r="E209" s="10">
        <f aca="true" t="shared" si="25" ref="E209:J209">E206+E163+E125</f>
        <v>13130937.249499999</v>
      </c>
      <c r="F209" s="10">
        <f t="shared" si="25"/>
        <v>150730.856</v>
      </c>
      <c r="G209" s="10">
        <f t="shared" si="25"/>
        <v>314684.6605</v>
      </c>
      <c r="H209" s="10">
        <f t="shared" si="25"/>
        <v>1211314.111</v>
      </c>
      <c r="I209" s="10">
        <f t="shared" si="25"/>
        <v>3815241.411</v>
      </c>
      <c r="J209" s="36">
        <f t="shared" si="25"/>
        <v>7638966.211</v>
      </c>
    </row>
    <row r="210" spans="1:10" ht="28.5" customHeight="1" thickBot="1">
      <c r="A210" s="71"/>
      <c r="B210" s="72"/>
      <c r="C210" s="72"/>
      <c r="D210" s="13" t="s">
        <v>4</v>
      </c>
      <c r="E210" s="10">
        <f aca="true" t="shared" si="26" ref="E210:J211">E207+E164+E126</f>
        <v>11992933.126999997</v>
      </c>
      <c r="F210" s="10">
        <f t="shared" si="26"/>
        <v>37487.5</v>
      </c>
      <c r="G210" s="10">
        <f t="shared" si="26"/>
        <v>196105.027</v>
      </c>
      <c r="H210" s="10">
        <f t="shared" si="26"/>
        <v>1057780.65</v>
      </c>
      <c r="I210" s="10">
        <f t="shared" si="26"/>
        <v>3534466.6</v>
      </c>
      <c r="J210" s="36">
        <f t="shared" si="26"/>
        <v>7167093.349999999</v>
      </c>
    </row>
    <row r="211" spans="1:10" ht="19.5" thickBot="1">
      <c r="A211" s="73"/>
      <c r="B211" s="74"/>
      <c r="C211" s="74"/>
      <c r="D211" s="17" t="s">
        <v>5</v>
      </c>
      <c r="E211" s="37">
        <f t="shared" si="26"/>
        <v>1138004.1225</v>
      </c>
      <c r="F211" s="37">
        <f t="shared" si="26"/>
        <v>113243.356</v>
      </c>
      <c r="G211" s="37">
        <f t="shared" si="26"/>
        <v>118579.6335</v>
      </c>
      <c r="H211" s="37">
        <f t="shared" si="26"/>
        <v>153533.461</v>
      </c>
      <c r="I211" s="37">
        <f t="shared" si="26"/>
        <v>280774.811</v>
      </c>
      <c r="J211" s="38">
        <f t="shared" si="26"/>
        <v>471872.86100000003</v>
      </c>
    </row>
    <row r="212" spans="1:10" ht="15.75">
      <c r="A212" s="21"/>
      <c r="B212" s="21"/>
      <c r="C212" s="21"/>
      <c r="D212" s="21"/>
      <c r="E212" s="24"/>
      <c r="G212" s="21"/>
      <c r="H212" s="21"/>
      <c r="I212" s="21"/>
      <c r="J212" s="21"/>
    </row>
    <row r="214" spans="1:10" ht="15.75">
      <c r="A214" s="21"/>
      <c r="B214" s="21"/>
      <c r="C214" s="21"/>
      <c r="D214" s="21"/>
      <c r="F214" s="26"/>
      <c r="G214" s="21"/>
      <c r="H214" s="21"/>
      <c r="I214" s="21"/>
      <c r="J214" s="21"/>
    </row>
  </sheetData>
  <sheetProtection/>
  <mergeCells count="192">
    <mergeCell ref="A122:C124"/>
    <mergeCell ref="C133:C135"/>
    <mergeCell ref="A130:A132"/>
    <mergeCell ref="C110:C112"/>
    <mergeCell ref="B116:B118"/>
    <mergeCell ref="C139:C141"/>
    <mergeCell ref="A136:A138"/>
    <mergeCell ref="B136:B138"/>
    <mergeCell ref="A133:A135"/>
    <mergeCell ref="B133:B135"/>
    <mergeCell ref="A96:J96"/>
    <mergeCell ref="A106:C108"/>
    <mergeCell ref="A100:A102"/>
    <mergeCell ref="A139:A141"/>
    <mergeCell ref="A97:A99"/>
    <mergeCell ref="B100:B102"/>
    <mergeCell ref="A103:A105"/>
    <mergeCell ref="A128:J128"/>
    <mergeCell ref="A129:J129"/>
    <mergeCell ref="C136:C138"/>
    <mergeCell ref="C81:C83"/>
    <mergeCell ref="A119:A121"/>
    <mergeCell ref="B119:B121"/>
    <mergeCell ref="C119:C121"/>
    <mergeCell ref="A113:A115"/>
    <mergeCell ref="B113:B115"/>
    <mergeCell ref="C113:C115"/>
    <mergeCell ref="A109:J109"/>
    <mergeCell ref="B110:B112"/>
    <mergeCell ref="C100:C102"/>
    <mergeCell ref="C90:C92"/>
    <mergeCell ref="A90:A92"/>
    <mergeCell ref="C116:C118"/>
    <mergeCell ref="A93:C95"/>
    <mergeCell ref="B90:B92"/>
    <mergeCell ref="B97:B99"/>
    <mergeCell ref="C97:C99"/>
    <mergeCell ref="C103:C105"/>
    <mergeCell ref="A110:A112"/>
    <mergeCell ref="B103:B105"/>
    <mergeCell ref="B87:B89"/>
    <mergeCell ref="A87:A89"/>
    <mergeCell ref="C87:C89"/>
    <mergeCell ref="A84:A86"/>
    <mergeCell ref="A116:A118"/>
    <mergeCell ref="A189:C191"/>
    <mergeCell ref="A183:A185"/>
    <mergeCell ref="B180:B182"/>
    <mergeCell ref="B183:B185"/>
    <mergeCell ref="C186:C188"/>
    <mergeCell ref="A177:A179"/>
    <mergeCell ref="B177:B179"/>
    <mergeCell ref="B168:B170"/>
    <mergeCell ref="A200:A202"/>
    <mergeCell ref="B200:B202"/>
    <mergeCell ref="C200:C202"/>
    <mergeCell ref="A196:C198"/>
    <mergeCell ref="A180:A182"/>
    <mergeCell ref="C177:C179"/>
    <mergeCell ref="B193:B195"/>
    <mergeCell ref="C145:C147"/>
    <mergeCell ref="A148:A150"/>
    <mergeCell ref="B148:B150"/>
    <mergeCell ref="A168:A170"/>
    <mergeCell ref="C168:C170"/>
    <mergeCell ref="A160:C162"/>
    <mergeCell ref="A166:J166"/>
    <mergeCell ref="A163:C165"/>
    <mergeCell ref="C157:C159"/>
    <mergeCell ref="C148:C150"/>
    <mergeCell ref="C66:C68"/>
    <mergeCell ref="A69:A71"/>
    <mergeCell ref="C174:C176"/>
    <mergeCell ref="A171:A173"/>
    <mergeCell ref="A174:A176"/>
    <mergeCell ref="B171:B173"/>
    <mergeCell ref="B174:B176"/>
    <mergeCell ref="C171:C173"/>
    <mergeCell ref="A145:A147"/>
    <mergeCell ref="B69:B71"/>
    <mergeCell ref="A72:A74"/>
    <mergeCell ref="B72:B74"/>
    <mergeCell ref="C72:C74"/>
    <mergeCell ref="C75:C77"/>
    <mergeCell ref="A75:A77"/>
    <mergeCell ref="B75:B77"/>
    <mergeCell ref="B145:B147"/>
    <mergeCell ref="A78:A80"/>
    <mergeCell ref="A81:A83"/>
    <mergeCell ref="B78:B80"/>
    <mergeCell ref="B81:B83"/>
    <mergeCell ref="B139:B141"/>
    <mergeCell ref="A125:C127"/>
    <mergeCell ref="A142:A144"/>
    <mergeCell ref="B142:B144"/>
    <mergeCell ref="C142:C144"/>
    <mergeCell ref="C78:C80"/>
    <mergeCell ref="B130:B132"/>
    <mergeCell ref="A60:A62"/>
    <mergeCell ref="B51:B53"/>
    <mergeCell ref="C51:C53"/>
    <mergeCell ref="A54:A56"/>
    <mergeCell ref="B54:B56"/>
    <mergeCell ref="C54:C56"/>
    <mergeCell ref="A51:A53"/>
    <mergeCell ref="A57:A59"/>
    <mergeCell ref="C130:C132"/>
    <mergeCell ref="B57:B59"/>
    <mergeCell ref="C57:C59"/>
    <mergeCell ref="C69:C71"/>
    <mergeCell ref="B60:B62"/>
    <mergeCell ref="C60:C62"/>
    <mergeCell ref="B63:B65"/>
    <mergeCell ref="C63:C65"/>
    <mergeCell ref="C84:C86"/>
    <mergeCell ref="B84:B86"/>
    <mergeCell ref="A63:A65"/>
    <mergeCell ref="A66:A68"/>
    <mergeCell ref="B66:B68"/>
    <mergeCell ref="B33:B35"/>
    <mergeCell ref="A33:A35"/>
    <mergeCell ref="C33:C35"/>
    <mergeCell ref="A48:A50"/>
    <mergeCell ref="B48:B50"/>
    <mergeCell ref="C48:C50"/>
    <mergeCell ref="C45:C47"/>
    <mergeCell ref="A45:A47"/>
    <mergeCell ref="C39:C41"/>
    <mergeCell ref="B36:B38"/>
    <mergeCell ref="C36:C38"/>
    <mergeCell ref="A36:A38"/>
    <mergeCell ref="B39:B41"/>
    <mergeCell ref="B45:B47"/>
    <mergeCell ref="A39:A41"/>
    <mergeCell ref="B42:B44"/>
    <mergeCell ref="A42:A44"/>
    <mergeCell ref="C42:C44"/>
    <mergeCell ref="C18:C20"/>
    <mergeCell ref="C24:C26"/>
    <mergeCell ref="B15:B17"/>
    <mergeCell ref="C15:C17"/>
    <mergeCell ref="B18:B20"/>
    <mergeCell ref="C6:C8"/>
    <mergeCell ref="D6:D8"/>
    <mergeCell ref="A18:A20"/>
    <mergeCell ref="C30:C32"/>
    <mergeCell ref="A30:A32"/>
    <mergeCell ref="B30:B32"/>
    <mergeCell ref="C27:C29"/>
    <mergeCell ref="A27:A29"/>
    <mergeCell ref="B27:B29"/>
    <mergeCell ref="A10:J10"/>
    <mergeCell ref="A11:J11"/>
    <mergeCell ref="A21:A23"/>
    <mergeCell ref="A15:A17"/>
    <mergeCell ref="A12:A14"/>
    <mergeCell ref="A24:A26"/>
    <mergeCell ref="B24:B26"/>
    <mergeCell ref="B21:B23"/>
    <mergeCell ref="C21:C23"/>
    <mergeCell ref="C12:C14"/>
    <mergeCell ref="B12:B14"/>
    <mergeCell ref="A1:J1"/>
    <mergeCell ref="A4:J4"/>
    <mergeCell ref="A5:J5"/>
    <mergeCell ref="A6:A8"/>
    <mergeCell ref="B6:B8"/>
    <mergeCell ref="F7:J7"/>
    <mergeCell ref="E7:E8"/>
    <mergeCell ref="A2:J2"/>
    <mergeCell ref="A3:J3"/>
    <mergeCell ref="E6:J6"/>
    <mergeCell ref="A209:C211"/>
    <mergeCell ref="A199:J199"/>
    <mergeCell ref="A206:C208"/>
    <mergeCell ref="A192:J192"/>
    <mergeCell ref="A167:J167"/>
    <mergeCell ref="A186:A188"/>
    <mergeCell ref="B186:B188"/>
    <mergeCell ref="A193:A195"/>
    <mergeCell ref="C180:C182"/>
    <mergeCell ref="C183:C185"/>
    <mergeCell ref="A157:A159"/>
    <mergeCell ref="C151:C153"/>
    <mergeCell ref="A151:A153"/>
    <mergeCell ref="B151:B153"/>
    <mergeCell ref="A203:C205"/>
    <mergeCell ref="A154:A156"/>
    <mergeCell ref="B154:B156"/>
    <mergeCell ref="C154:C156"/>
    <mergeCell ref="B157:B159"/>
    <mergeCell ref="C193:C195"/>
  </mergeCells>
  <printOptions horizontalCentered="1"/>
  <pageMargins left="0.3937007874015748" right="0.3937007874015748" top="0.3937007874015748" bottom="0.3937007874015748" header="0" footer="0"/>
  <pageSetup fitToHeight="8" fitToWidth="1" horizontalDpi="600" verticalDpi="600" orientation="landscape" paperSize="9" scale="64" r:id="rId1"/>
  <headerFooter alignWithMargins="0">
    <oddHeader>&amp;C</oddHeader>
  </headerFooter>
  <rowBreaks count="1" manualBreakCount="1">
    <brk id="205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tabSelected="1" zoomScale="85" zoomScaleNormal="85" zoomScalePageLayoutView="0" workbookViewId="0" topLeftCell="A1">
      <pane ySplit="8" topLeftCell="A105" activePane="bottomLeft" state="frozen"/>
      <selection pane="topLeft" activeCell="A2" sqref="A2"/>
      <selection pane="bottomLeft" activeCell="H114" sqref="H114:H116"/>
    </sheetView>
  </sheetViews>
  <sheetFormatPr defaultColWidth="9.00390625" defaultRowHeight="12.75"/>
  <cols>
    <col min="1" max="1" width="10.125" style="0" customWidth="1"/>
    <col min="2" max="2" width="37.75390625" style="0" customWidth="1"/>
    <col min="3" max="3" width="36.125" style="0" customWidth="1"/>
    <col min="4" max="4" width="30.875" style="0" customWidth="1"/>
    <col min="5" max="5" width="35.125" style="0" customWidth="1"/>
    <col min="6" max="6" width="18.75390625" style="0" customWidth="1"/>
    <col min="7" max="7" width="17.125" style="0" customWidth="1"/>
    <col min="8" max="8" width="15.625" style="0" customWidth="1"/>
    <col min="9" max="10" width="15.00390625" style="0" bestFit="1" customWidth="1"/>
    <col min="11" max="12" width="15.00390625" style="0" customWidth="1"/>
    <col min="13" max="13" width="13.25390625" style="0" customWidth="1"/>
    <col min="15" max="15" width="10.75390625" style="0" bestFit="1" customWidth="1"/>
  </cols>
  <sheetData>
    <row r="1" spans="1:13" ht="18.75">
      <c r="A1" s="168" t="s">
        <v>202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8.75">
      <c r="A2" s="87" t="s">
        <v>201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8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 t="s">
        <v>203</v>
      </c>
    </row>
    <row r="4" spans="1:13" ht="18.75" customHeight="1">
      <c r="A4" s="150" t="s">
        <v>0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20.25" customHeight="1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1:13" ht="18.75">
      <c r="A6" s="91" t="s">
        <v>1</v>
      </c>
      <c r="B6" s="91" t="s">
        <v>34</v>
      </c>
      <c r="C6" s="91" t="s">
        <v>70</v>
      </c>
      <c r="D6" s="91" t="s">
        <v>35</v>
      </c>
      <c r="E6" s="91" t="s">
        <v>67</v>
      </c>
      <c r="F6" s="91" t="s">
        <v>65</v>
      </c>
      <c r="G6" s="91"/>
      <c r="H6" s="91"/>
      <c r="I6" s="91"/>
      <c r="J6" s="91"/>
      <c r="K6" s="91"/>
      <c r="L6" s="91"/>
      <c r="M6" s="91"/>
    </row>
    <row r="7" spans="1:13" ht="18.75">
      <c r="A7" s="91"/>
      <c r="B7" s="91"/>
      <c r="C7" s="91"/>
      <c r="D7" s="91"/>
      <c r="E7" s="91"/>
      <c r="F7" s="91" t="s">
        <v>2</v>
      </c>
      <c r="G7" s="91"/>
      <c r="H7" s="91"/>
      <c r="I7" s="91"/>
      <c r="J7" s="91"/>
      <c r="K7" s="91"/>
      <c r="L7" s="91"/>
      <c r="M7" s="91"/>
    </row>
    <row r="8" spans="1:13" ht="18.75">
      <c r="A8" s="91"/>
      <c r="B8" s="91"/>
      <c r="C8" s="91"/>
      <c r="D8" s="91"/>
      <c r="E8" s="91"/>
      <c r="F8" s="91"/>
      <c r="G8" s="42" t="s">
        <v>6</v>
      </c>
      <c r="H8" s="42" t="s">
        <v>7</v>
      </c>
      <c r="I8" s="42" t="s">
        <v>8</v>
      </c>
      <c r="J8" s="42" t="s">
        <v>9</v>
      </c>
      <c r="K8" s="42" t="s">
        <v>167</v>
      </c>
      <c r="L8" s="42" t="s">
        <v>168</v>
      </c>
      <c r="M8" s="42" t="s">
        <v>169</v>
      </c>
    </row>
    <row r="9" spans="1:13" ht="18.75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  <c r="G9" s="42">
        <v>7</v>
      </c>
      <c r="H9" s="42">
        <v>8</v>
      </c>
      <c r="I9" s="42">
        <v>9</v>
      </c>
      <c r="J9" s="42">
        <v>10</v>
      </c>
      <c r="K9" s="42">
        <v>11</v>
      </c>
      <c r="L9" s="42">
        <v>12</v>
      </c>
      <c r="M9" s="42">
        <v>13</v>
      </c>
    </row>
    <row r="10" spans="1:13" ht="18.75">
      <c r="A10" s="64" t="s">
        <v>183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  <row r="11" spans="1:13" ht="18.75">
      <c r="A11" s="167" t="s">
        <v>184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</row>
    <row r="12" spans="1:13" ht="25.5" customHeight="1">
      <c r="A12" s="91" t="s">
        <v>3</v>
      </c>
      <c r="B12" s="64" t="s">
        <v>188</v>
      </c>
      <c r="C12" s="64" t="s">
        <v>147</v>
      </c>
      <c r="D12" s="64" t="s">
        <v>150</v>
      </c>
      <c r="E12" s="54" t="s">
        <v>2</v>
      </c>
      <c r="F12" s="44">
        <f aca="true" t="shared" si="0" ref="F12:F17">G12+H12+I12+J12+K12+L12+M12</f>
        <v>70517.6</v>
      </c>
      <c r="G12" s="44">
        <f>SUM(G13:G14)</f>
        <v>58238.1</v>
      </c>
      <c r="H12" s="44">
        <f>SUM(H13:H14)</f>
        <v>12279.5</v>
      </c>
      <c r="I12" s="44"/>
      <c r="J12" s="44"/>
      <c r="K12" s="44"/>
      <c r="L12" s="44"/>
      <c r="M12" s="44"/>
    </row>
    <row r="13" spans="1:13" ht="25.5" customHeight="1">
      <c r="A13" s="91"/>
      <c r="B13" s="64"/>
      <c r="C13" s="64"/>
      <c r="D13" s="64"/>
      <c r="E13" s="53" t="s">
        <v>4</v>
      </c>
      <c r="F13" s="44">
        <f t="shared" si="0"/>
        <v>66906.5</v>
      </c>
      <c r="G13" s="44">
        <v>55241.1</v>
      </c>
      <c r="H13" s="44">
        <v>11665.4</v>
      </c>
      <c r="I13" s="44"/>
      <c r="J13" s="44"/>
      <c r="K13" s="44"/>
      <c r="L13" s="44"/>
      <c r="M13" s="44"/>
    </row>
    <row r="14" spans="1:13" ht="25.5" customHeight="1">
      <c r="A14" s="91"/>
      <c r="B14" s="64"/>
      <c r="C14" s="64"/>
      <c r="D14" s="64"/>
      <c r="E14" s="53" t="s">
        <v>5</v>
      </c>
      <c r="F14" s="44">
        <f t="shared" si="0"/>
        <v>3611.1</v>
      </c>
      <c r="G14" s="44">
        <v>2997</v>
      </c>
      <c r="H14" s="44">
        <v>614.1</v>
      </c>
      <c r="I14" s="44"/>
      <c r="J14" s="44"/>
      <c r="K14" s="44"/>
      <c r="L14" s="44"/>
      <c r="M14" s="44"/>
    </row>
    <row r="15" spans="1:13" ht="25.5" customHeight="1">
      <c r="A15" s="91" t="s">
        <v>11</v>
      </c>
      <c r="B15" s="64" t="s">
        <v>156</v>
      </c>
      <c r="C15" s="64" t="s">
        <v>147</v>
      </c>
      <c r="D15" s="64" t="s">
        <v>150</v>
      </c>
      <c r="E15" s="54" t="s">
        <v>2</v>
      </c>
      <c r="F15" s="44">
        <f t="shared" si="0"/>
        <v>51002.3</v>
      </c>
      <c r="G15" s="44">
        <f>SUM(G16:G17)</f>
        <v>43029.3</v>
      </c>
      <c r="H15" s="44">
        <f>H17+H16</f>
        <v>7973</v>
      </c>
      <c r="I15" s="44"/>
      <c r="J15" s="44"/>
      <c r="K15" s="44"/>
      <c r="L15" s="44"/>
      <c r="M15" s="44"/>
    </row>
    <row r="16" spans="1:13" ht="25.5" customHeight="1">
      <c r="A16" s="91"/>
      <c r="B16" s="64"/>
      <c r="C16" s="64"/>
      <c r="D16" s="64"/>
      <c r="E16" s="53" t="s">
        <v>4</v>
      </c>
      <c r="F16" s="44">
        <f t="shared" si="0"/>
        <v>48500.9</v>
      </c>
      <c r="G16" s="44">
        <v>40926.9</v>
      </c>
      <c r="H16" s="44">
        <v>7574</v>
      </c>
      <c r="I16" s="44"/>
      <c r="J16" s="44"/>
      <c r="K16" s="44"/>
      <c r="L16" s="44"/>
      <c r="M16" s="44"/>
    </row>
    <row r="17" spans="1:13" ht="25.5" customHeight="1">
      <c r="A17" s="91"/>
      <c r="B17" s="64"/>
      <c r="C17" s="64"/>
      <c r="D17" s="64"/>
      <c r="E17" s="53" t="s">
        <v>5</v>
      </c>
      <c r="F17" s="44">
        <f t="shared" si="0"/>
        <v>2501.4</v>
      </c>
      <c r="G17" s="44">
        <v>2102.4</v>
      </c>
      <c r="H17" s="44">
        <v>399</v>
      </c>
      <c r="I17" s="44"/>
      <c r="J17" s="44"/>
      <c r="K17" s="44"/>
      <c r="L17" s="44"/>
      <c r="M17" s="44"/>
    </row>
    <row r="18" spans="1:13" ht="25.5" customHeight="1">
      <c r="A18" s="91" t="s">
        <v>12</v>
      </c>
      <c r="B18" s="64" t="s">
        <v>190</v>
      </c>
      <c r="C18" s="64" t="s">
        <v>147</v>
      </c>
      <c r="D18" s="64" t="s">
        <v>150</v>
      </c>
      <c r="E18" s="53" t="s">
        <v>2</v>
      </c>
      <c r="F18" s="44">
        <f aca="true" t="shared" si="1" ref="F18:F25">SUM(G18:M18)</f>
        <v>201485.49999999994</v>
      </c>
      <c r="G18" s="44"/>
      <c r="H18" s="44">
        <f>SUM(H19:H20)</f>
        <v>4478.2</v>
      </c>
      <c r="I18" s="44"/>
      <c r="J18" s="44"/>
      <c r="K18" s="44">
        <f>SUM(K19:K20)</f>
        <v>65669.09999999999</v>
      </c>
      <c r="L18" s="44">
        <f>SUM(L19:L20)</f>
        <v>65669.09999999999</v>
      </c>
      <c r="M18" s="44">
        <f>SUM(M19:M20)</f>
        <v>65669.09999999999</v>
      </c>
    </row>
    <row r="19" spans="1:13" ht="25.5" customHeight="1">
      <c r="A19" s="91"/>
      <c r="B19" s="64"/>
      <c r="C19" s="64"/>
      <c r="D19" s="64"/>
      <c r="E19" s="53" t="s">
        <v>4</v>
      </c>
      <c r="F19" s="44">
        <f t="shared" si="1"/>
        <v>187157.09999999998</v>
      </c>
      <c r="G19" s="44"/>
      <c r="H19" s="44"/>
      <c r="I19" s="44"/>
      <c r="J19" s="47"/>
      <c r="K19" s="44">
        <f>124771.4/2</f>
        <v>62385.7</v>
      </c>
      <c r="L19" s="44">
        <f>124771.4/2</f>
        <v>62385.7</v>
      </c>
      <c r="M19" s="44">
        <f>124771.4/2</f>
        <v>62385.7</v>
      </c>
    </row>
    <row r="20" spans="1:13" ht="25.5" customHeight="1">
      <c r="A20" s="91"/>
      <c r="B20" s="64"/>
      <c r="C20" s="64"/>
      <c r="D20" s="64"/>
      <c r="E20" s="53" t="s">
        <v>5</v>
      </c>
      <c r="F20" s="44">
        <f t="shared" si="1"/>
        <v>14328.4</v>
      </c>
      <c r="G20" s="44"/>
      <c r="H20" s="44">
        <v>4478.2</v>
      </c>
      <c r="I20" s="44"/>
      <c r="J20" s="47"/>
      <c r="K20" s="44">
        <v>3283.4</v>
      </c>
      <c r="L20" s="44">
        <v>3283.4</v>
      </c>
      <c r="M20" s="44">
        <v>3283.4</v>
      </c>
    </row>
    <row r="21" spans="1:13" ht="25.5" customHeight="1">
      <c r="A21" s="91" t="s">
        <v>13</v>
      </c>
      <c r="B21" s="64" t="s">
        <v>191</v>
      </c>
      <c r="C21" s="64" t="s">
        <v>147</v>
      </c>
      <c r="D21" s="64" t="s">
        <v>150</v>
      </c>
      <c r="E21" s="56" t="s">
        <v>2</v>
      </c>
      <c r="F21" s="44">
        <f t="shared" si="1"/>
        <v>198993.90000000002</v>
      </c>
      <c r="G21" s="44"/>
      <c r="H21" s="44">
        <f>SUM(H22:H23)</f>
        <v>1986.3</v>
      </c>
      <c r="I21" s="44"/>
      <c r="J21" s="47"/>
      <c r="K21" s="44">
        <f>SUM(K22:K23)</f>
        <v>65669.2</v>
      </c>
      <c r="L21" s="44">
        <f>SUM(L22:L23)</f>
        <v>65669.2</v>
      </c>
      <c r="M21" s="44">
        <f>SUM(M22:M23)</f>
        <v>65669.2</v>
      </c>
    </row>
    <row r="22" spans="1:13" ht="25.5" customHeight="1">
      <c r="A22" s="91"/>
      <c r="B22" s="64"/>
      <c r="C22" s="64"/>
      <c r="D22" s="64"/>
      <c r="E22" s="56" t="s">
        <v>4</v>
      </c>
      <c r="F22" s="44">
        <f t="shared" si="1"/>
        <v>187157.09999999998</v>
      </c>
      <c r="G22" s="44"/>
      <c r="H22" s="44"/>
      <c r="I22" s="44"/>
      <c r="J22" s="47"/>
      <c r="K22" s="44">
        <f>124771.4/2</f>
        <v>62385.7</v>
      </c>
      <c r="L22" s="44">
        <f>124771.4/2</f>
        <v>62385.7</v>
      </c>
      <c r="M22" s="44">
        <f>124771.4/2</f>
        <v>62385.7</v>
      </c>
    </row>
    <row r="23" spans="1:13" ht="25.5" customHeight="1">
      <c r="A23" s="91"/>
      <c r="B23" s="64"/>
      <c r="C23" s="64"/>
      <c r="D23" s="64"/>
      <c r="E23" s="56" t="s">
        <v>5</v>
      </c>
      <c r="F23" s="44">
        <f t="shared" si="1"/>
        <v>11836.8</v>
      </c>
      <c r="G23" s="44"/>
      <c r="H23" s="44">
        <v>1986.3</v>
      </c>
      <c r="I23" s="44"/>
      <c r="J23" s="47"/>
      <c r="K23" s="44">
        <v>3283.5</v>
      </c>
      <c r="L23" s="44">
        <v>3283.5</v>
      </c>
      <c r="M23" s="44">
        <v>3283.5</v>
      </c>
    </row>
    <row r="24" spans="1:13" ht="25.5" customHeight="1">
      <c r="A24" s="91" t="s">
        <v>14</v>
      </c>
      <c r="B24" s="152" t="s">
        <v>197</v>
      </c>
      <c r="C24" s="64" t="s">
        <v>147</v>
      </c>
      <c r="D24" s="64" t="s">
        <v>150</v>
      </c>
      <c r="E24" s="56" t="s">
        <v>2</v>
      </c>
      <c r="F24" s="44">
        <f t="shared" si="1"/>
        <v>16250</v>
      </c>
      <c r="G24" s="44">
        <f>SUM(G25:G26)</f>
        <v>16250</v>
      </c>
      <c r="H24" s="44"/>
      <c r="I24" s="44"/>
      <c r="J24" s="47"/>
      <c r="K24" s="44"/>
      <c r="L24" s="44"/>
      <c r="M24" s="44"/>
    </row>
    <row r="25" spans="1:13" ht="25.5" customHeight="1">
      <c r="A25" s="91"/>
      <c r="B25" s="152"/>
      <c r="C25" s="64"/>
      <c r="D25" s="64"/>
      <c r="E25" s="56" t="s">
        <v>4</v>
      </c>
      <c r="F25" s="44">
        <f t="shared" si="1"/>
        <v>0</v>
      </c>
      <c r="G25" s="44"/>
      <c r="H25" s="44"/>
      <c r="I25" s="44"/>
      <c r="J25" s="47"/>
      <c r="K25" s="44"/>
      <c r="L25" s="44"/>
      <c r="M25" s="44"/>
    </row>
    <row r="26" spans="1:13" ht="25.5" customHeight="1">
      <c r="A26" s="91"/>
      <c r="B26" s="152"/>
      <c r="C26" s="64"/>
      <c r="D26" s="64"/>
      <c r="E26" s="56" t="s">
        <v>5</v>
      </c>
      <c r="F26" s="44">
        <f>G26+H26+I26+J26+K26+L26+M26</f>
        <v>16250</v>
      </c>
      <c r="G26" s="44">
        <v>16250</v>
      </c>
      <c r="H26" s="44"/>
      <c r="I26" s="44"/>
      <c r="J26" s="47"/>
      <c r="K26" s="44"/>
      <c r="L26" s="44"/>
      <c r="M26" s="44"/>
    </row>
    <row r="27" spans="1:13" ht="25.5" customHeight="1">
      <c r="A27" s="91" t="s">
        <v>15</v>
      </c>
      <c r="B27" s="64" t="s">
        <v>192</v>
      </c>
      <c r="C27" s="64" t="s">
        <v>147</v>
      </c>
      <c r="D27" s="64" t="s">
        <v>150</v>
      </c>
      <c r="E27" s="53" t="s">
        <v>2</v>
      </c>
      <c r="F27" s="44">
        <f>SUM(G27:M27)</f>
        <v>143225.1</v>
      </c>
      <c r="G27" s="44"/>
      <c r="H27" s="44">
        <f>SUM(H28:H29)</f>
        <v>6504.6</v>
      </c>
      <c r="I27" s="44"/>
      <c r="J27" s="47"/>
      <c r="K27" s="44">
        <f>SUM(K28:K29)</f>
        <v>45573.5</v>
      </c>
      <c r="L27" s="44">
        <f>SUM(L28:L29)</f>
        <v>45573.5</v>
      </c>
      <c r="M27" s="44">
        <f>SUM(M28:M29)</f>
        <v>45573.5</v>
      </c>
    </row>
    <row r="28" spans="1:13" ht="25.5" customHeight="1">
      <c r="A28" s="91"/>
      <c r="B28" s="64"/>
      <c r="C28" s="64"/>
      <c r="D28" s="64"/>
      <c r="E28" s="53" t="s">
        <v>4</v>
      </c>
      <c r="F28" s="44">
        <f>SUM(G28:M28)</f>
        <v>129884.40000000001</v>
      </c>
      <c r="G28" s="44"/>
      <c r="H28" s="44"/>
      <c r="I28" s="44"/>
      <c r="J28" s="47"/>
      <c r="K28" s="44">
        <v>43294.8</v>
      </c>
      <c r="L28" s="44">
        <v>43294.8</v>
      </c>
      <c r="M28" s="44">
        <v>43294.8</v>
      </c>
    </row>
    <row r="29" spans="1:13" ht="25.5" customHeight="1">
      <c r="A29" s="91"/>
      <c r="B29" s="64"/>
      <c r="C29" s="64"/>
      <c r="D29" s="64"/>
      <c r="E29" s="53" t="s">
        <v>5</v>
      </c>
      <c r="F29" s="44">
        <f>G29+H29+I29+J29+K29+L29+M29</f>
        <v>13340.7</v>
      </c>
      <c r="G29" s="44"/>
      <c r="H29" s="44">
        <v>6504.6</v>
      </c>
      <c r="I29" s="44"/>
      <c r="J29" s="47"/>
      <c r="K29" s="44">
        <v>2278.7</v>
      </c>
      <c r="L29" s="44">
        <v>2278.7</v>
      </c>
      <c r="M29" s="44">
        <v>2278.7</v>
      </c>
    </row>
    <row r="30" spans="1:13" ht="25.5" customHeight="1">
      <c r="A30" s="91" t="s">
        <v>16</v>
      </c>
      <c r="B30" s="64" t="s">
        <v>193</v>
      </c>
      <c r="C30" s="64" t="s">
        <v>147</v>
      </c>
      <c r="D30" s="64" t="s">
        <v>150</v>
      </c>
      <c r="E30" s="56" t="s">
        <v>2</v>
      </c>
      <c r="F30" s="44">
        <f>SUM(G30:M30)</f>
        <v>140631.8</v>
      </c>
      <c r="G30" s="44"/>
      <c r="H30" s="44">
        <f>SUM(H31:H32)</f>
        <v>3911.3</v>
      </c>
      <c r="I30" s="44"/>
      <c r="J30" s="47"/>
      <c r="K30" s="44">
        <f>SUM(K31:K32)</f>
        <v>45573.5</v>
      </c>
      <c r="L30" s="44">
        <f>SUM(L31:L32)</f>
        <v>45573.5</v>
      </c>
      <c r="M30" s="44">
        <f>SUM(M31:M32)</f>
        <v>45573.5</v>
      </c>
    </row>
    <row r="31" spans="1:13" ht="25.5" customHeight="1">
      <c r="A31" s="91"/>
      <c r="B31" s="64"/>
      <c r="C31" s="64"/>
      <c r="D31" s="64"/>
      <c r="E31" s="56" t="s">
        <v>4</v>
      </c>
      <c r="F31" s="44">
        <f>SUM(G31:M31)</f>
        <v>129884.40000000001</v>
      </c>
      <c r="G31" s="44"/>
      <c r="H31" s="44"/>
      <c r="I31" s="44"/>
      <c r="J31" s="47"/>
      <c r="K31" s="44">
        <v>43294.8</v>
      </c>
      <c r="L31" s="44">
        <v>43294.8</v>
      </c>
      <c r="M31" s="44">
        <v>43294.8</v>
      </c>
    </row>
    <row r="32" spans="1:13" ht="25.5" customHeight="1">
      <c r="A32" s="91"/>
      <c r="B32" s="64"/>
      <c r="C32" s="64"/>
      <c r="D32" s="64"/>
      <c r="E32" s="56" t="s">
        <v>5</v>
      </c>
      <c r="F32" s="44">
        <f>G32+H32+I32+J32+K32+L32+M32</f>
        <v>10747.400000000001</v>
      </c>
      <c r="G32" s="44"/>
      <c r="H32" s="44">
        <v>3911.3</v>
      </c>
      <c r="I32" s="44"/>
      <c r="J32" s="47"/>
      <c r="K32" s="44">
        <v>2278.7</v>
      </c>
      <c r="L32" s="44">
        <v>2278.7</v>
      </c>
      <c r="M32" s="44">
        <v>2278.7</v>
      </c>
    </row>
    <row r="33" spans="1:13" ht="25.5" customHeight="1">
      <c r="A33" s="91" t="s">
        <v>18</v>
      </c>
      <c r="B33" s="64" t="s">
        <v>194</v>
      </c>
      <c r="C33" s="64" t="s">
        <v>147</v>
      </c>
      <c r="D33" s="64" t="s">
        <v>150</v>
      </c>
      <c r="E33" s="56" t="s">
        <v>2</v>
      </c>
      <c r="F33" s="44">
        <f>SUM(G33:M33)</f>
        <v>155982.8</v>
      </c>
      <c r="G33" s="44"/>
      <c r="H33" s="44">
        <f>SUM(H34:H35)</f>
        <v>19262.9</v>
      </c>
      <c r="I33" s="44"/>
      <c r="J33" s="47"/>
      <c r="K33" s="44">
        <f>SUM(K34:K35)</f>
        <v>45573.299999999996</v>
      </c>
      <c r="L33" s="44">
        <f>SUM(L34:L35)</f>
        <v>45573.299999999996</v>
      </c>
      <c r="M33" s="44">
        <f>SUM(M34:M35)</f>
        <v>45573.299999999996</v>
      </c>
    </row>
    <row r="34" spans="1:13" ht="25.5" customHeight="1">
      <c r="A34" s="91"/>
      <c r="B34" s="64"/>
      <c r="C34" s="64"/>
      <c r="D34" s="64"/>
      <c r="E34" s="56" t="s">
        <v>4</v>
      </c>
      <c r="F34" s="44">
        <f>SUM(G34:M34)</f>
        <v>129884.09999999999</v>
      </c>
      <c r="G34" s="44"/>
      <c r="H34" s="44"/>
      <c r="I34" s="44"/>
      <c r="J34" s="47"/>
      <c r="K34" s="44">
        <f>129884.3-K28-K31</f>
        <v>43294.7</v>
      </c>
      <c r="L34" s="44">
        <f>129884.3-L28-L31</f>
        <v>43294.7</v>
      </c>
      <c r="M34" s="44">
        <f>129884.3-M28-M31</f>
        <v>43294.7</v>
      </c>
    </row>
    <row r="35" spans="1:13" ht="25.5" customHeight="1">
      <c r="A35" s="91"/>
      <c r="B35" s="64"/>
      <c r="C35" s="64"/>
      <c r="D35" s="64"/>
      <c r="E35" s="56" t="s">
        <v>5</v>
      </c>
      <c r="F35" s="44">
        <f>G35+H35+I35+J35+K35+L35+M35</f>
        <v>26098.699999999997</v>
      </c>
      <c r="G35" s="44"/>
      <c r="H35" s="44">
        <v>19262.9</v>
      </c>
      <c r="I35" s="44"/>
      <c r="J35" s="47"/>
      <c r="K35" s="44">
        <f>6836-K29-K32</f>
        <v>2278.6000000000004</v>
      </c>
      <c r="L35" s="44">
        <f>6836-L29-L32</f>
        <v>2278.6000000000004</v>
      </c>
      <c r="M35" s="44">
        <f>6836-M29-M32</f>
        <v>2278.6000000000004</v>
      </c>
    </row>
    <row r="36" spans="1:13" ht="25.5" customHeight="1">
      <c r="A36" s="91" t="s">
        <v>17</v>
      </c>
      <c r="B36" s="64" t="s">
        <v>195</v>
      </c>
      <c r="C36" s="64" t="s">
        <v>147</v>
      </c>
      <c r="D36" s="64" t="s">
        <v>150</v>
      </c>
      <c r="E36" s="56" t="s">
        <v>2</v>
      </c>
      <c r="F36" s="44">
        <f>SUM(G36:M36)</f>
        <v>34000.1</v>
      </c>
      <c r="G36" s="44"/>
      <c r="H36" s="44">
        <f>SUM(H37:H38)</f>
        <v>34000.1</v>
      </c>
      <c r="I36" s="44"/>
      <c r="J36" s="47"/>
      <c r="K36" s="44"/>
      <c r="L36" s="44"/>
      <c r="M36" s="44"/>
    </row>
    <row r="37" spans="1:13" ht="25.5" customHeight="1">
      <c r="A37" s="91"/>
      <c r="B37" s="64"/>
      <c r="C37" s="64"/>
      <c r="D37" s="64"/>
      <c r="E37" s="56" t="s">
        <v>4</v>
      </c>
      <c r="F37" s="44">
        <f>SUM(G37:M37)</f>
        <v>0</v>
      </c>
      <c r="G37" s="44"/>
      <c r="H37" s="44"/>
      <c r="I37" s="44"/>
      <c r="J37" s="47"/>
      <c r="K37" s="44"/>
      <c r="L37" s="44"/>
      <c r="M37" s="44"/>
    </row>
    <row r="38" spans="1:13" ht="25.5" customHeight="1">
      <c r="A38" s="91"/>
      <c r="B38" s="64"/>
      <c r="C38" s="64"/>
      <c r="D38" s="64"/>
      <c r="E38" s="56" t="s">
        <v>5</v>
      </c>
      <c r="F38" s="44">
        <f>G38+H38+I38+J38+K38+L38+M38</f>
        <v>34000.1</v>
      </c>
      <c r="G38" s="44"/>
      <c r="H38" s="44">
        <v>34000.1</v>
      </c>
      <c r="I38" s="44"/>
      <c r="J38" s="47"/>
      <c r="K38" s="44"/>
      <c r="L38" s="44"/>
      <c r="M38" s="44"/>
    </row>
    <row r="39" spans="1:13" ht="41.25" customHeight="1">
      <c r="A39" s="91" t="s">
        <v>19</v>
      </c>
      <c r="B39" s="152" t="s">
        <v>146</v>
      </c>
      <c r="C39" s="64" t="s">
        <v>147</v>
      </c>
      <c r="D39" s="64" t="s">
        <v>150</v>
      </c>
      <c r="E39" s="53" t="s">
        <v>2</v>
      </c>
      <c r="F39" s="44">
        <f>G39+H39+I39+J39+K39+L39+M39</f>
        <v>177155.7</v>
      </c>
      <c r="G39" s="44"/>
      <c r="H39" s="44"/>
      <c r="I39" s="44">
        <f>SUM(I40:I41)</f>
        <v>81155.40000000001</v>
      </c>
      <c r="J39" s="44">
        <f>SUM(J40:J41)</f>
        <v>96000.3</v>
      </c>
      <c r="K39" s="44"/>
      <c r="L39" s="44"/>
      <c r="M39" s="44"/>
    </row>
    <row r="40" spans="1:13" ht="41.25" customHeight="1">
      <c r="A40" s="91"/>
      <c r="B40" s="152"/>
      <c r="C40" s="64"/>
      <c r="D40" s="64"/>
      <c r="E40" s="53" t="s">
        <v>4</v>
      </c>
      <c r="F40" s="44">
        <f>G40+H40+I40+J40+K40+L40+M40</f>
        <v>168297.90000000002</v>
      </c>
      <c r="G40" s="44"/>
      <c r="H40" s="44"/>
      <c r="I40" s="44">
        <v>77097.6</v>
      </c>
      <c r="J40" s="44">
        <v>91200.3</v>
      </c>
      <c r="K40" s="44"/>
      <c r="L40" s="44"/>
      <c r="M40" s="44"/>
    </row>
    <row r="41" spans="1:13" ht="42" customHeight="1">
      <c r="A41" s="91"/>
      <c r="B41" s="152"/>
      <c r="C41" s="64"/>
      <c r="D41" s="64"/>
      <c r="E41" s="53" t="s">
        <v>5</v>
      </c>
      <c r="F41" s="44">
        <f>G41+H41+I41+J41+K41+L41+M41</f>
        <v>8857.8</v>
      </c>
      <c r="G41" s="44"/>
      <c r="H41" s="44"/>
      <c r="I41" s="44">
        <v>4057.8</v>
      </c>
      <c r="J41" s="44">
        <v>4800</v>
      </c>
      <c r="K41" s="44"/>
      <c r="L41" s="44"/>
      <c r="M41" s="44"/>
    </row>
    <row r="42" spans="1:13" ht="25.5" customHeight="1" hidden="1">
      <c r="A42" s="91"/>
      <c r="B42" s="132" t="s">
        <v>157</v>
      </c>
      <c r="C42" s="133"/>
      <c r="D42" s="134"/>
      <c r="E42" s="54" t="s">
        <v>2</v>
      </c>
      <c r="F42" s="44"/>
      <c r="G42" s="44"/>
      <c r="H42" s="44"/>
      <c r="I42" s="44"/>
      <c r="J42" s="44"/>
      <c r="K42" s="44"/>
      <c r="L42" s="44"/>
      <c r="M42" s="44"/>
    </row>
    <row r="43" spans="1:13" ht="25.5" customHeight="1" hidden="1">
      <c r="A43" s="91"/>
      <c r="B43" s="135"/>
      <c r="C43" s="136"/>
      <c r="D43" s="137"/>
      <c r="E43" s="53" t="s">
        <v>4</v>
      </c>
      <c r="F43" s="44"/>
      <c r="G43" s="44"/>
      <c r="H43" s="44"/>
      <c r="I43" s="44"/>
      <c r="J43" s="44"/>
      <c r="K43" s="44"/>
      <c r="L43" s="44"/>
      <c r="M43" s="44"/>
    </row>
    <row r="44" spans="1:13" ht="25.5" customHeight="1" hidden="1">
      <c r="A44" s="91"/>
      <c r="B44" s="138"/>
      <c r="C44" s="139"/>
      <c r="D44" s="140"/>
      <c r="E44" s="53" t="s">
        <v>5</v>
      </c>
      <c r="F44" s="44"/>
      <c r="G44" s="44"/>
      <c r="H44" s="44"/>
      <c r="I44" s="44"/>
      <c r="J44" s="44"/>
      <c r="K44" s="44"/>
      <c r="L44" s="44"/>
      <c r="M44" s="44"/>
    </row>
    <row r="45" spans="1:13" ht="25.5" customHeight="1">
      <c r="A45" s="91" t="s">
        <v>20</v>
      </c>
      <c r="B45" s="64" t="s">
        <v>158</v>
      </c>
      <c r="C45" s="64" t="s">
        <v>147</v>
      </c>
      <c r="D45" s="64" t="s">
        <v>150</v>
      </c>
      <c r="E45" s="53" t="s">
        <v>2</v>
      </c>
      <c r="F45" s="44">
        <f>G45+H45+I45+J45+K45+L45+M45</f>
        <v>5045.099999999999</v>
      </c>
      <c r="G45" s="44"/>
      <c r="H45" s="44"/>
      <c r="I45" s="44"/>
      <c r="J45" s="47"/>
      <c r="K45" s="44">
        <v>3739.7</v>
      </c>
      <c r="L45" s="44">
        <v>652.7</v>
      </c>
      <c r="M45" s="44">
        <v>652.7</v>
      </c>
    </row>
    <row r="46" spans="1:13" ht="25.5" customHeight="1">
      <c r="A46" s="91"/>
      <c r="B46" s="64"/>
      <c r="C46" s="64"/>
      <c r="D46" s="64"/>
      <c r="E46" s="53" t="s">
        <v>4</v>
      </c>
      <c r="F46" s="44"/>
      <c r="G46" s="44"/>
      <c r="H46" s="44"/>
      <c r="I46" s="44"/>
      <c r="J46" s="47"/>
      <c r="K46" s="44"/>
      <c r="L46" s="44"/>
      <c r="M46" s="44"/>
    </row>
    <row r="47" spans="1:13" ht="25.5" customHeight="1">
      <c r="A47" s="91"/>
      <c r="B47" s="64"/>
      <c r="C47" s="64"/>
      <c r="D47" s="64"/>
      <c r="E47" s="53" t="s">
        <v>5</v>
      </c>
      <c r="F47" s="44">
        <f>G47+H47+I47+J47+K47+L47+M47</f>
        <v>5045.099999999999</v>
      </c>
      <c r="G47" s="44"/>
      <c r="H47" s="44"/>
      <c r="I47" s="44"/>
      <c r="J47" s="47"/>
      <c r="K47" s="44">
        <v>3739.7</v>
      </c>
      <c r="L47" s="44">
        <v>652.7</v>
      </c>
      <c r="M47" s="44">
        <v>652.7</v>
      </c>
    </row>
    <row r="48" spans="1:13" ht="25.5" customHeight="1">
      <c r="A48" s="91" t="s">
        <v>198</v>
      </c>
      <c r="B48" s="64" t="s">
        <v>54</v>
      </c>
      <c r="C48" s="64" t="s">
        <v>147</v>
      </c>
      <c r="D48" s="64" t="s">
        <v>150</v>
      </c>
      <c r="E48" s="53" t="s">
        <v>2</v>
      </c>
      <c r="F48" s="44">
        <f>G48+H48+I48+J48+K48+L48+M48</f>
        <v>4045.0999999999995</v>
      </c>
      <c r="G48" s="44"/>
      <c r="H48" s="44"/>
      <c r="I48" s="44"/>
      <c r="J48" s="47"/>
      <c r="K48" s="44">
        <v>2739.7</v>
      </c>
      <c r="L48" s="44">
        <v>652.7</v>
      </c>
      <c r="M48" s="44">
        <v>652.7</v>
      </c>
    </row>
    <row r="49" spans="1:13" ht="25.5" customHeight="1">
      <c r="A49" s="91"/>
      <c r="B49" s="64"/>
      <c r="C49" s="64"/>
      <c r="D49" s="64"/>
      <c r="E49" s="53" t="s">
        <v>4</v>
      </c>
      <c r="F49" s="44"/>
      <c r="G49" s="44"/>
      <c r="H49" s="44"/>
      <c r="I49" s="44"/>
      <c r="J49" s="47"/>
      <c r="K49" s="44"/>
      <c r="L49" s="44"/>
      <c r="M49" s="44"/>
    </row>
    <row r="50" spans="1:13" ht="25.5" customHeight="1">
      <c r="A50" s="91"/>
      <c r="B50" s="64"/>
      <c r="C50" s="64"/>
      <c r="D50" s="64"/>
      <c r="E50" s="53" t="s">
        <v>5</v>
      </c>
      <c r="F50" s="44">
        <f>G50+H50+I50+J50+K50+L50+M50</f>
        <v>4045.0999999999995</v>
      </c>
      <c r="G50" s="44"/>
      <c r="H50" s="44"/>
      <c r="I50" s="44"/>
      <c r="J50" s="47"/>
      <c r="K50" s="44">
        <v>2739.7</v>
      </c>
      <c r="L50" s="44">
        <v>652.7</v>
      </c>
      <c r="M50" s="44">
        <v>652.7</v>
      </c>
    </row>
    <row r="51" spans="1:13" ht="25.5" customHeight="1">
      <c r="A51" s="91" t="s">
        <v>199</v>
      </c>
      <c r="B51" s="64" t="s">
        <v>109</v>
      </c>
      <c r="C51" s="64" t="s">
        <v>147</v>
      </c>
      <c r="D51" s="64" t="s">
        <v>150</v>
      </c>
      <c r="E51" s="53" t="s">
        <v>2</v>
      </c>
      <c r="F51" s="44">
        <f>SUM(G51:M51)</f>
        <v>1000</v>
      </c>
      <c r="G51" s="44"/>
      <c r="H51" s="44"/>
      <c r="I51" s="44"/>
      <c r="J51" s="47"/>
      <c r="K51" s="44">
        <v>1000</v>
      </c>
      <c r="L51" s="44"/>
      <c r="M51" s="44"/>
    </row>
    <row r="52" spans="1:13" ht="25.5" customHeight="1">
      <c r="A52" s="91"/>
      <c r="B52" s="64"/>
      <c r="C52" s="64"/>
      <c r="D52" s="64"/>
      <c r="E52" s="53" t="s">
        <v>4</v>
      </c>
      <c r="F52" s="45">
        <f>SUM(G52:M52)</f>
        <v>0</v>
      </c>
      <c r="G52" s="44"/>
      <c r="H52" s="44"/>
      <c r="I52" s="44"/>
      <c r="J52" s="47"/>
      <c r="K52" s="44"/>
      <c r="L52" s="44"/>
      <c r="M52" s="44"/>
    </row>
    <row r="53" spans="1:13" ht="23.25" customHeight="1">
      <c r="A53" s="91"/>
      <c r="B53" s="64"/>
      <c r="C53" s="64"/>
      <c r="D53" s="64"/>
      <c r="E53" s="53" t="s">
        <v>5</v>
      </c>
      <c r="F53" s="44">
        <f>SUM(G53:M53)</f>
        <v>1000</v>
      </c>
      <c r="G53" s="44"/>
      <c r="H53" s="44"/>
      <c r="I53" s="44"/>
      <c r="J53" s="47"/>
      <c r="K53" s="44">
        <v>1000</v>
      </c>
      <c r="L53" s="44"/>
      <c r="M53" s="44"/>
    </row>
    <row r="54" spans="1:13" ht="30.75" customHeight="1">
      <c r="A54" s="91" t="s">
        <v>21</v>
      </c>
      <c r="B54" s="64" t="s">
        <v>80</v>
      </c>
      <c r="C54" s="64" t="s">
        <v>147</v>
      </c>
      <c r="D54" s="64" t="s">
        <v>150</v>
      </c>
      <c r="E54" s="53" t="s">
        <v>2</v>
      </c>
      <c r="F54" s="44"/>
      <c r="G54" s="44"/>
      <c r="H54" s="44"/>
      <c r="I54" s="44"/>
      <c r="J54" s="44"/>
      <c r="K54" s="44"/>
      <c r="L54" s="44"/>
      <c r="M54" s="44"/>
    </row>
    <row r="55" spans="1:13" ht="30.75" customHeight="1">
      <c r="A55" s="91"/>
      <c r="B55" s="64"/>
      <c r="C55" s="64"/>
      <c r="D55" s="64"/>
      <c r="E55" s="53" t="s">
        <v>4</v>
      </c>
      <c r="F55" s="44"/>
      <c r="G55" s="44"/>
      <c r="H55" s="44"/>
      <c r="I55" s="44"/>
      <c r="J55" s="44"/>
      <c r="K55" s="44"/>
      <c r="L55" s="44"/>
      <c r="M55" s="44"/>
    </row>
    <row r="56" spans="1:13" ht="30.75" customHeight="1">
      <c r="A56" s="91"/>
      <c r="B56" s="64"/>
      <c r="C56" s="64"/>
      <c r="D56" s="64"/>
      <c r="E56" s="53" t="s">
        <v>5</v>
      </c>
      <c r="F56" s="44"/>
      <c r="G56" s="44"/>
      <c r="H56" s="44"/>
      <c r="I56" s="44"/>
      <c r="J56" s="44"/>
      <c r="K56" s="44"/>
      <c r="L56" s="44"/>
      <c r="M56" s="44"/>
    </row>
    <row r="57" spans="1:13" ht="36" customHeight="1">
      <c r="A57" s="91" t="s">
        <v>22</v>
      </c>
      <c r="B57" s="64" t="s">
        <v>161</v>
      </c>
      <c r="C57" s="64" t="s">
        <v>159</v>
      </c>
      <c r="D57" s="64" t="s">
        <v>160</v>
      </c>
      <c r="E57" s="53" t="s">
        <v>2</v>
      </c>
      <c r="F57" s="44">
        <f>G57+H57+I57+J57+K57+L57+M57</f>
        <v>116377.79999999999</v>
      </c>
      <c r="G57" s="44"/>
      <c r="H57" s="44">
        <f>H59</f>
        <v>420</v>
      </c>
      <c r="I57" s="44"/>
      <c r="J57" s="47"/>
      <c r="K57" s="44">
        <v>38652.6</v>
      </c>
      <c r="L57" s="44">
        <v>38652.6</v>
      </c>
      <c r="M57" s="44">
        <v>38652.6</v>
      </c>
    </row>
    <row r="58" spans="1:13" ht="36" customHeight="1">
      <c r="A58" s="91"/>
      <c r="B58" s="64"/>
      <c r="C58" s="64"/>
      <c r="D58" s="64"/>
      <c r="E58" s="53" t="s">
        <v>4</v>
      </c>
      <c r="F58" s="44"/>
      <c r="G58" s="44"/>
      <c r="H58" s="44"/>
      <c r="I58" s="44"/>
      <c r="J58" s="47"/>
      <c r="K58" s="44"/>
      <c r="L58" s="44"/>
      <c r="M58" s="44"/>
    </row>
    <row r="59" spans="1:13" ht="36" customHeight="1">
      <c r="A59" s="91"/>
      <c r="B59" s="64"/>
      <c r="C59" s="64"/>
      <c r="D59" s="64"/>
      <c r="E59" s="53" t="s">
        <v>5</v>
      </c>
      <c r="F59" s="44">
        <f>G59+H59+I59+J59+K59+L59+M59</f>
        <v>116377.79999999999</v>
      </c>
      <c r="G59" s="44"/>
      <c r="H59" s="44">
        <v>420</v>
      </c>
      <c r="I59" s="44"/>
      <c r="J59" s="47"/>
      <c r="K59" s="44">
        <v>38652.6</v>
      </c>
      <c r="L59" s="44">
        <v>38652.6</v>
      </c>
      <c r="M59" s="44">
        <v>38652.6</v>
      </c>
    </row>
    <row r="60" spans="1:13" ht="25.5" customHeight="1">
      <c r="A60" s="91" t="s">
        <v>23</v>
      </c>
      <c r="B60" s="64" t="s">
        <v>162</v>
      </c>
      <c r="C60" s="64" t="s">
        <v>149</v>
      </c>
      <c r="D60" s="64" t="s">
        <v>69</v>
      </c>
      <c r="E60" s="53" t="s">
        <v>2</v>
      </c>
      <c r="F60" s="44">
        <f aca="true" t="shared" si="2" ref="F60:F71">SUM(G60:M60)</f>
        <v>18900</v>
      </c>
      <c r="G60" s="44"/>
      <c r="H60" s="44"/>
      <c r="I60" s="44"/>
      <c r="J60" s="44"/>
      <c r="K60" s="44">
        <v>6300</v>
      </c>
      <c r="L60" s="44">
        <v>6300</v>
      </c>
      <c r="M60" s="44">
        <v>6300</v>
      </c>
    </row>
    <row r="61" spans="1:13" ht="25.5" customHeight="1">
      <c r="A61" s="91"/>
      <c r="B61" s="64"/>
      <c r="C61" s="64"/>
      <c r="D61" s="64"/>
      <c r="E61" s="53" t="s">
        <v>4</v>
      </c>
      <c r="F61" s="45">
        <f t="shared" si="2"/>
        <v>0</v>
      </c>
      <c r="G61" s="44"/>
      <c r="H61" s="44"/>
      <c r="I61" s="44"/>
      <c r="J61" s="44"/>
      <c r="K61" s="44"/>
      <c r="L61" s="44"/>
      <c r="M61" s="44"/>
    </row>
    <row r="62" spans="1:13" ht="25.5" customHeight="1">
      <c r="A62" s="91"/>
      <c r="B62" s="64"/>
      <c r="C62" s="64"/>
      <c r="D62" s="64"/>
      <c r="E62" s="53" t="s">
        <v>5</v>
      </c>
      <c r="F62" s="44">
        <f t="shared" si="2"/>
        <v>18900</v>
      </c>
      <c r="G62" s="44"/>
      <c r="H62" s="44"/>
      <c r="I62" s="44"/>
      <c r="J62" s="44"/>
      <c r="K62" s="44">
        <v>6300</v>
      </c>
      <c r="L62" s="44">
        <v>6300</v>
      </c>
      <c r="M62" s="44">
        <v>6300</v>
      </c>
    </row>
    <row r="63" spans="1:13" ht="25.5" customHeight="1">
      <c r="A63" s="91" t="s">
        <v>26</v>
      </c>
      <c r="B63" s="64" t="s">
        <v>196</v>
      </c>
      <c r="C63" s="64" t="s">
        <v>147</v>
      </c>
      <c r="D63" s="64" t="s">
        <v>150</v>
      </c>
      <c r="E63" s="55" t="s">
        <v>2</v>
      </c>
      <c r="F63" s="44">
        <f t="shared" si="2"/>
        <v>28377</v>
      </c>
      <c r="G63" s="44"/>
      <c r="H63" s="44"/>
      <c r="I63" s="44">
        <f>SUM(I64:I65)</f>
        <v>28377</v>
      </c>
      <c r="J63" s="44"/>
      <c r="K63" s="44"/>
      <c r="L63" s="44"/>
      <c r="M63" s="44"/>
    </row>
    <row r="64" spans="1:13" ht="25.5" customHeight="1">
      <c r="A64" s="91"/>
      <c r="B64" s="64"/>
      <c r="C64" s="64"/>
      <c r="D64" s="64"/>
      <c r="E64" s="55" t="s">
        <v>4</v>
      </c>
      <c r="F64" s="44">
        <f t="shared" si="2"/>
        <v>26957</v>
      </c>
      <c r="G64" s="44"/>
      <c r="H64" s="44"/>
      <c r="I64" s="44">
        <v>26957</v>
      </c>
      <c r="J64" s="44"/>
      <c r="K64" s="44"/>
      <c r="L64" s="44"/>
      <c r="M64" s="44"/>
    </row>
    <row r="65" spans="1:13" ht="24.75" customHeight="1">
      <c r="A65" s="91"/>
      <c r="B65" s="64"/>
      <c r="C65" s="64"/>
      <c r="D65" s="64"/>
      <c r="E65" s="55" t="s">
        <v>5</v>
      </c>
      <c r="F65" s="44">
        <f t="shared" si="2"/>
        <v>1420</v>
      </c>
      <c r="G65" s="44"/>
      <c r="H65" s="44"/>
      <c r="I65" s="44">
        <v>1420</v>
      </c>
      <c r="J65" s="44"/>
      <c r="K65" s="44"/>
      <c r="L65" s="44"/>
      <c r="M65" s="44"/>
    </row>
    <row r="66" spans="1:13" ht="25.5" customHeight="1">
      <c r="A66" s="91" t="s">
        <v>27</v>
      </c>
      <c r="B66" s="152" t="s">
        <v>189</v>
      </c>
      <c r="C66" s="152" t="s">
        <v>147</v>
      </c>
      <c r="D66" s="152" t="s">
        <v>150</v>
      </c>
      <c r="E66" s="43" t="s">
        <v>2</v>
      </c>
      <c r="F66" s="59">
        <f t="shared" si="2"/>
        <v>33215.5</v>
      </c>
      <c r="G66" s="59"/>
      <c r="H66" s="59">
        <f>SUM(H67:H68)</f>
        <v>33215.5</v>
      </c>
      <c r="I66" s="59"/>
      <c r="J66" s="44"/>
      <c r="K66" s="44"/>
      <c r="L66" s="44"/>
      <c r="M66" s="44"/>
    </row>
    <row r="67" spans="1:13" ht="25.5" customHeight="1">
      <c r="A67" s="91"/>
      <c r="B67" s="152"/>
      <c r="C67" s="152"/>
      <c r="D67" s="152"/>
      <c r="E67" s="43" t="s">
        <v>4</v>
      </c>
      <c r="F67" s="59">
        <f t="shared" si="2"/>
        <v>31554.7</v>
      </c>
      <c r="G67" s="59"/>
      <c r="H67" s="59">
        <v>31554.7</v>
      </c>
      <c r="I67" s="59"/>
      <c r="J67" s="44"/>
      <c r="K67" s="44"/>
      <c r="L67" s="44"/>
      <c r="M67" s="44"/>
    </row>
    <row r="68" spans="1:13" ht="24.75" customHeight="1">
      <c r="A68" s="91"/>
      <c r="B68" s="152"/>
      <c r="C68" s="152"/>
      <c r="D68" s="152"/>
      <c r="E68" s="43" t="s">
        <v>5</v>
      </c>
      <c r="F68" s="59">
        <f t="shared" si="2"/>
        <v>1660.8</v>
      </c>
      <c r="G68" s="59"/>
      <c r="H68" s="59">
        <v>1660.8</v>
      </c>
      <c r="I68" s="59"/>
      <c r="J68" s="44"/>
      <c r="K68" s="44"/>
      <c r="L68" s="44"/>
      <c r="M68" s="44"/>
    </row>
    <row r="69" spans="1:13" ht="25.5" customHeight="1">
      <c r="A69" s="91" t="s">
        <v>28</v>
      </c>
      <c r="B69" s="152" t="s">
        <v>200</v>
      </c>
      <c r="C69" s="152" t="s">
        <v>147</v>
      </c>
      <c r="D69" s="152" t="s">
        <v>150</v>
      </c>
      <c r="E69" s="43" t="s">
        <v>2</v>
      </c>
      <c r="F69" s="59">
        <f t="shared" si="2"/>
        <v>56063.9</v>
      </c>
      <c r="G69" s="59"/>
      <c r="H69" s="59">
        <f>SUM(H70:H71)</f>
        <v>56063.9</v>
      </c>
      <c r="I69" s="59"/>
      <c r="J69" s="44"/>
      <c r="K69" s="44"/>
      <c r="L69" s="44"/>
      <c r="M69" s="44"/>
    </row>
    <row r="70" spans="1:13" ht="25.5" customHeight="1">
      <c r="A70" s="91"/>
      <c r="B70" s="152"/>
      <c r="C70" s="152"/>
      <c r="D70" s="152"/>
      <c r="E70" s="43" t="s">
        <v>4</v>
      </c>
      <c r="F70" s="59">
        <f t="shared" si="2"/>
        <v>53260.9</v>
      </c>
      <c r="G70" s="59"/>
      <c r="H70" s="59">
        <v>53260.9</v>
      </c>
      <c r="I70" s="59"/>
      <c r="J70" s="44"/>
      <c r="K70" s="44"/>
      <c r="L70" s="44"/>
      <c r="M70" s="44"/>
    </row>
    <row r="71" spans="1:13" ht="24.75" customHeight="1">
      <c r="A71" s="91"/>
      <c r="B71" s="152"/>
      <c r="C71" s="152"/>
      <c r="D71" s="152"/>
      <c r="E71" s="43" t="s">
        <v>5</v>
      </c>
      <c r="F71" s="59">
        <f t="shared" si="2"/>
        <v>2803</v>
      </c>
      <c r="G71" s="59"/>
      <c r="H71" s="59">
        <v>2803</v>
      </c>
      <c r="I71" s="59"/>
      <c r="J71" s="44"/>
      <c r="K71" s="44"/>
      <c r="L71" s="44"/>
      <c r="M71" s="44"/>
    </row>
    <row r="72" spans="1:15" ht="25.5" customHeight="1">
      <c r="A72" s="132" t="s">
        <v>151</v>
      </c>
      <c r="B72" s="133"/>
      <c r="C72" s="133"/>
      <c r="D72" s="134"/>
      <c r="E72" s="48" t="s">
        <v>2</v>
      </c>
      <c r="F72" s="44">
        <f>F12+F15+F18+F21+F24+F27+F30+F33+F36+F39+F45+F48+F51+F54+F57+F60+F63+F66+F69</f>
        <v>1452269.2000000002</v>
      </c>
      <c r="G72" s="44">
        <f aca="true" t="shared" si="3" ref="G72:M72">G12+G15+G18+G21+G24+G27+G30+G33+G36+G39+G45+G48+G51+G54+G57+G60+G63+G66+G69</f>
        <v>117517.4</v>
      </c>
      <c r="H72" s="44">
        <f t="shared" si="3"/>
        <v>180095.3</v>
      </c>
      <c r="I72" s="44">
        <f t="shared" si="3"/>
        <v>109532.40000000001</v>
      </c>
      <c r="J72" s="44">
        <f t="shared" si="3"/>
        <v>96000.3</v>
      </c>
      <c r="K72" s="44">
        <f t="shared" si="3"/>
        <v>320490.6</v>
      </c>
      <c r="L72" s="44">
        <f t="shared" si="3"/>
        <v>314316.6</v>
      </c>
      <c r="M72" s="44">
        <f t="shared" si="3"/>
        <v>314316.6</v>
      </c>
      <c r="O72" s="57"/>
    </row>
    <row r="73" spans="1:16" ht="25.5" customHeight="1">
      <c r="A73" s="135"/>
      <c r="B73" s="136"/>
      <c r="C73" s="136"/>
      <c r="D73" s="137"/>
      <c r="E73" s="48" t="s">
        <v>4</v>
      </c>
      <c r="F73" s="44">
        <f>SUM(F13,F16,F19,F28,F40,F43,F46,F49,F52,F55,F58,F61)+F67+F64+F25+F22+F31+F34+F37</f>
        <v>1106184.1</v>
      </c>
      <c r="G73" s="44">
        <f>SUM(G13,G16,G19,G28,G40,G43,G46,G49,G52,G55,G58,G61)+G67+G64+G25</f>
        <v>96168</v>
      </c>
      <c r="H73" s="44">
        <f>SUM(H70,H67,H64,H61,H58,H55,H52,H49,H46,H40,H37,H34,H31,H28,H25,H22,H19,H16,H13)</f>
        <v>104055</v>
      </c>
      <c r="I73" s="44">
        <f>SUM(I13,I16,I19,I28,I40,I43,I46,I49,I52,I55,I58,I61)+I67+I64+I25</f>
        <v>104054.6</v>
      </c>
      <c r="J73" s="44">
        <f>SUM(J13,J16,J19,J28,J40,J43,J46,J49,J52,J55,J58,J61)+J67+J64+J25</f>
        <v>91200.3</v>
      </c>
      <c r="K73" s="44">
        <f>SUM(K13,K16,K19,K28,K40,K43,K46,K49,K52,K55,K58,K61)+K67+K64+K25+K22+K31+K34</f>
        <v>254655.7</v>
      </c>
      <c r="L73" s="44">
        <f>SUM(L13,L16,L19,L28,L40,L43,L46,L49,L52,L55,L58,L61)+L67+L64+L25+L22+L31+L34</f>
        <v>254655.7</v>
      </c>
      <c r="M73" s="44">
        <f>SUM(M13,M16,M19,M28,M40,M43,M46,M49,M52,M55,M58,M61)+M67+M64+M25+M22+M31++M34</f>
        <v>254655.7</v>
      </c>
      <c r="P73" s="57"/>
    </row>
    <row r="74" spans="1:13" ht="25.5" customHeight="1">
      <c r="A74" s="138"/>
      <c r="B74" s="139"/>
      <c r="C74" s="139"/>
      <c r="D74" s="140"/>
      <c r="E74" s="48" t="s">
        <v>5</v>
      </c>
      <c r="F74" s="44">
        <f>SUM(F14,F17,F20,F29,F41,F44,F47,F50,F53,F56,F59,F62)+F68+F65+F26+F23+F32+F35+F38</f>
        <v>290021.19999999995</v>
      </c>
      <c r="G74" s="44">
        <f>SUM(G14,G17,G20,G29,G41,G44,G47,G50,G53,G56,G59,G62)+G68+G65+G26</f>
        <v>21349.4</v>
      </c>
      <c r="H74" s="44">
        <f>SUM(H71,H68,H65,H62,H59,H56,H53,H50,H47,H41,H38,H35,H32,H29,H26,H23,H20,H17,H14)</f>
        <v>76040.30000000002</v>
      </c>
      <c r="I74" s="44">
        <f>SUM(I14,I17,I20,I29,I41,I44,I47,I50,I53,I56,I59,I62)+I68+I65+I26</f>
        <v>5477.8</v>
      </c>
      <c r="J74" s="44">
        <f>SUM(J14,J17,J20,J29,J41,J44,J47,J50,J53,J56,J59,J62)+J68+J65+J26</f>
        <v>4800</v>
      </c>
      <c r="K74" s="44">
        <f>SUM(K14,K17,K20,K29,K41,K44,K47,K50,K53,K56,K59,K62)+K68+K65+K26+K23+K32+K35</f>
        <v>65834.9</v>
      </c>
      <c r="L74" s="44">
        <f>SUM(L14,L17,L20,L29,L41,L44,L47,L50,L53,L56,L59,L62)+L68+L65+L26+L23+L32+L35</f>
        <v>59660.899999999994</v>
      </c>
      <c r="M74" s="44">
        <f>SUM(M14,M17,M20,M29,M41,M44,M47,M50,M53,M56,M59,M62)+M68+M65+M26+M23+M32+M35</f>
        <v>59660.899999999994</v>
      </c>
    </row>
    <row r="75" spans="1:13" ht="25.5" customHeight="1">
      <c r="A75" s="141" t="s">
        <v>185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</row>
    <row r="76" spans="1:13" ht="25.5" customHeight="1">
      <c r="A76" s="91" t="s">
        <v>33</v>
      </c>
      <c r="B76" s="64" t="s">
        <v>73</v>
      </c>
      <c r="C76" s="64" t="s">
        <v>148</v>
      </c>
      <c r="D76" s="64" t="s">
        <v>72</v>
      </c>
      <c r="E76" s="48" t="s">
        <v>2</v>
      </c>
      <c r="F76" s="44">
        <f aca="true" t="shared" si="4" ref="F76:F81">SUM(G76:M76)</f>
        <v>2090</v>
      </c>
      <c r="G76" s="44"/>
      <c r="H76" s="44"/>
      <c r="I76" s="44"/>
      <c r="J76" s="44"/>
      <c r="K76" s="44">
        <v>2090</v>
      </c>
      <c r="L76" s="44"/>
      <c r="M76" s="44"/>
    </row>
    <row r="77" spans="1:13" ht="25.5" customHeight="1">
      <c r="A77" s="91"/>
      <c r="B77" s="64"/>
      <c r="C77" s="64"/>
      <c r="D77" s="64"/>
      <c r="E77" s="48" t="s">
        <v>4</v>
      </c>
      <c r="F77" s="45">
        <f t="shared" si="4"/>
        <v>0</v>
      </c>
      <c r="G77" s="44"/>
      <c r="H77" s="44"/>
      <c r="I77" s="44"/>
      <c r="J77" s="44"/>
      <c r="K77" s="44"/>
      <c r="L77" s="44"/>
      <c r="M77" s="44"/>
    </row>
    <row r="78" spans="1:13" ht="25.5" customHeight="1">
      <c r="A78" s="91"/>
      <c r="B78" s="64"/>
      <c r="C78" s="64"/>
      <c r="D78" s="64"/>
      <c r="E78" s="48" t="s">
        <v>5</v>
      </c>
      <c r="F78" s="44">
        <f t="shared" si="4"/>
        <v>2090</v>
      </c>
      <c r="G78" s="44"/>
      <c r="H78" s="44"/>
      <c r="I78" s="44"/>
      <c r="J78" s="44"/>
      <c r="K78" s="44">
        <v>2090</v>
      </c>
      <c r="L78" s="44"/>
      <c r="M78" s="44"/>
    </row>
    <row r="79" spans="1:13" ht="44.25" customHeight="1">
      <c r="A79" s="149" t="s">
        <v>24</v>
      </c>
      <c r="B79" s="64" t="s">
        <v>165</v>
      </c>
      <c r="C79" s="64" t="s">
        <v>149</v>
      </c>
      <c r="D79" s="64" t="s">
        <v>69</v>
      </c>
      <c r="E79" s="48" t="s">
        <v>2</v>
      </c>
      <c r="F79" s="44">
        <f t="shared" si="4"/>
        <v>3837.9</v>
      </c>
      <c r="G79" s="44"/>
      <c r="H79" s="44"/>
      <c r="I79" s="44"/>
      <c r="J79" s="44"/>
      <c r="K79" s="44">
        <v>3837.9</v>
      </c>
      <c r="L79" s="44"/>
      <c r="M79" s="44"/>
    </row>
    <row r="80" spans="1:13" ht="44.25" customHeight="1">
      <c r="A80" s="149"/>
      <c r="B80" s="64"/>
      <c r="C80" s="64"/>
      <c r="D80" s="64"/>
      <c r="E80" s="48" t="s">
        <v>4</v>
      </c>
      <c r="F80" s="45">
        <f t="shared" si="4"/>
        <v>0</v>
      </c>
      <c r="G80" s="44"/>
      <c r="H80" s="44"/>
      <c r="I80" s="44"/>
      <c r="J80" s="44"/>
      <c r="K80" s="44"/>
      <c r="L80" s="44"/>
      <c r="M80" s="44"/>
    </row>
    <row r="81" spans="1:13" ht="44.25" customHeight="1">
      <c r="A81" s="149"/>
      <c r="B81" s="64"/>
      <c r="C81" s="64"/>
      <c r="D81" s="64"/>
      <c r="E81" s="48" t="s">
        <v>5</v>
      </c>
      <c r="F81" s="44">
        <f t="shared" si="4"/>
        <v>3837.9</v>
      </c>
      <c r="G81" s="44"/>
      <c r="H81" s="44"/>
      <c r="I81" s="44"/>
      <c r="J81" s="44"/>
      <c r="K81" s="44">
        <v>3837.9</v>
      </c>
      <c r="L81" s="44"/>
      <c r="M81" s="44"/>
    </row>
    <row r="82" spans="1:13" ht="25.5" customHeight="1">
      <c r="A82" s="149" t="s">
        <v>25</v>
      </c>
      <c r="B82" s="64" t="s">
        <v>163</v>
      </c>
      <c r="C82" s="64" t="s">
        <v>149</v>
      </c>
      <c r="D82" s="64" t="s">
        <v>69</v>
      </c>
      <c r="E82" s="13" t="s">
        <v>2</v>
      </c>
      <c r="F82" s="3">
        <f>G82+H82+I82+J82+K82+L82+M82</f>
        <v>4845.900000000001</v>
      </c>
      <c r="G82" s="44"/>
      <c r="H82" s="44"/>
      <c r="I82" s="44"/>
      <c r="J82" s="44"/>
      <c r="K82" s="3">
        <v>4113.7</v>
      </c>
      <c r="L82" s="3">
        <v>366.1</v>
      </c>
      <c r="M82" s="3">
        <v>366.1</v>
      </c>
    </row>
    <row r="83" spans="1:13" ht="25.5" customHeight="1">
      <c r="A83" s="149"/>
      <c r="B83" s="64"/>
      <c r="C83" s="64"/>
      <c r="D83" s="64"/>
      <c r="E83" s="13" t="s">
        <v>4</v>
      </c>
      <c r="F83" s="3"/>
      <c r="G83" s="44"/>
      <c r="H83" s="44"/>
      <c r="I83" s="44"/>
      <c r="J83" s="44"/>
      <c r="K83" s="3"/>
      <c r="L83" s="3"/>
      <c r="M83" s="3"/>
    </row>
    <row r="84" spans="1:13" ht="25.5" customHeight="1">
      <c r="A84" s="149"/>
      <c r="B84" s="64"/>
      <c r="C84" s="64"/>
      <c r="D84" s="64"/>
      <c r="E84" s="13" t="s">
        <v>5</v>
      </c>
      <c r="F84" s="3">
        <f>G84+H84+I84+J84+K84+L84+M84</f>
        <v>4845.900000000001</v>
      </c>
      <c r="G84" s="44"/>
      <c r="H84" s="44"/>
      <c r="I84" s="44"/>
      <c r="J84" s="44"/>
      <c r="K84" s="3">
        <v>4113.7</v>
      </c>
      <c r="L84" s="3">
        <v>366.1</v>
      </c>
      <c r="M84" s="3">
        <v>366.1</v>
      </c>
    </row>
    <row r="85" spans="1:13" ht="25.5" customHeight="1">
      <c r="A85" s="132" t="s">
        <v>152</v>
      </c>
      <c r="B85" s="133"/>
      <c r="C85" s="133"/>
      <c r="D85" s="134"/>
      <c r="E85" s="48" t="s">
        <v>2</v>
      </c>
      <c r="F85" s="44">
        <f>G85+H85+I85+J85+K85+L85+M85</f>
        <v>10773.8</v>
      </c>
      <c r="G85" s="45">
        <f>SUM(G76,G79,G82)</f>
        <v>0</v>
      </c>
      <c r="H85" s="45">
        <f aca="true" t="shared" si="5" ref="H85:M85">SUM(H76,H79,H82)</f>
        <v>0</v>
      </c>
      <c r="I85" s="45">
        <f t="shared" si="5"/>
        <v>0</v>
      </c>
      <c r="J85" s="45">
        <f t="shared" si="5"/>
        <v>0</v>
      </c>
      <c r="K85" s="44">
        <f>SUM(K76,K79,K82)</f>
        <v>10041.599999999999</v>
      </c>
      <c r="L85" s="44">
        <f t="shared" si="5"/>
        <v>366.1</v>
      </c>
      <c r="M85" s="44">
        <f t="shared" si="5"/>
        <v>366.1</v>
      </c>
    </row>
    <row r="86" spans="1:13" ht="25.5" customHeight="1">
      <c r="A86" s="135"/>
      <c r="B86" s="136"/>
      <c r="C86" s="136"/>
      <c r="D86" s="137"/>
      <c r="E86" s="48" t="s">
        <v>4</v>
      </c>
      <c r="F86" s="45">
        <f>G86+H86+I86+J86+K86+L86+M86</f>
        <v>0</v>
      </c>
      <c r="G86" s="45"/>
      <c r="H86" s="45"/>
      <c r="I86" s="45"/>
      <c r="J86" s="45"/>
      <c r="K86" s="44"/>
      <c r="L86" s="44"/>
      <c r="M86" s="44"/>
    </row>
    <row r="87" spans="1:13" ht="25.5" customHeight="1">
      <c r="A87" s="138"/>
      <c r="B87" s="139"/>
      <c r="C87" s="139"/>
      <c r="D87" s="140"/>
      <c r="E87" s="48" t="s">
        <v>5</v>
      </c>
      <c r="F87" s="44">
        <f>G87+H87+I87+J87+K87+L87+M87</f>
        <v>10773.8</v>
      </c>
      <c r="G87" s="45">
        <f>SUM(G78,G81,G84)</f>
        <v>0</v>
      </c>
      <c r="H87" s="45">
        <f aca="true" t="shared" si="6" ref="H87:M87">SUM(H78,H81,H84)</f>
        <v>0</v>
      </c>
      <c r="I87" s="45">
        <f t="shared" si="6"/>
        <v>0</v>
      </c>
      <c r="J87" s="45">
        <f t="shared" si="6"/>
        <v>0</v>
      </c>
      <c r="K87" s="44">
        <f>SUM(K78,K81,K84)</f>
        <v>10041.599999999999</v>
      </c>
      <c r="L87" s="44">
        <f t="shared" si="6"/>
        <v>366.1</v>
      </c>
      <c r="M87" s="44">
        <f t="shared" si="6"/>
        <v>366.1</v>
      </c>
    </row>
    <row r="88" spans="1:13" ht="25.5" customHeight="1">
      <c r="A88" s="165" t="s">
        <v>186</v>
      </c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</row>
    <row r="89" spans="1:13" ht="25.5" customHeight="1">
      <c r="A89" s="149" t="s">
        <v>76</v>
      </c>
      <c r="B89" s="64" t="s">
        <v>166</v>
      </c>
      <c r="C89" s="64" t="s">
        <v>148</v>
      </c>
      <c r="D89" s="64" t="s">
        <v>128</v>
      </c>
      <c r="E89" s="48" t="s">
        <v>2</v>
      </c>
      <c r="F89" s="44">
        <f>SUM(G89:M89)</f>
        <v>426132.49999999994</v>
      </c>
      <c r="G89" s="44">
        <v>73823.6</v>
      </c>
      <c r="H89" s="44">
        <v>86198</v>
      </c>
      <c r="I89" s="44">
        <v>86198</v>
      </c>
      <c r="J89" s="44">
        <v>86198</v>
      </c>
      <c r="K89" s="44">
        <v>31238.3</v>
      </c>
      <c r="L89" s="44">
        <v>31238.3</v>
      </c>
      <c r="M89" s="44">
        <v>31238.3</v>
      </c>
    </row>
    <row r="90" spans="1:13" ht="25.5" customHeight="1">
      <c r="A90" s="149"/>
      <c r="B90" s="64"/>
      <c r="C90" s="64"/>
      <c r="D90" s="64"/>
      <c r="E90" s="48" t="s">
        <v>4</v>
      </c>
      <c r="F90" s="45">
        <f>SUM(G90:M90)</f>
        <v>0</v>
      </c>
      <c r="G90" s="44"/>
      <c r="H90" s="44"/>
      <c r="I90" s="44"/>
      <c r="J90" s="44"/>
      <c r="K90" s="44"/>
      <c r="L90" s="44"/>
      <c r="M90" s="44"/>
    </row>
    <row r="91" spans="1:13" ht="25.5" customHeight="1">
      <c r="A91" s="149"/>
      <c r="B91" s="64"/>
      <c r="C91" s="64"/>
      <c r="D91" s="64"/>
      <c r="E91" s="48" t="s">
        <v>5</v>
      </c>
      <c r="F91" s="44">
        <f>SUM(G91:M91)</f>
        <v>426132.49999999994</v>
      </c>
      <c r="G91" s="44">
        <v>73823.6</v>
      </c>
      <c r="H91" s="44">
        <v>86198</v>
      </c>
      <c r="I91" s="44">
        <v>86198</v>
      </c>
      <c r="J91" s="44">
        <v>86198</v>
      </c>
      <c r="K91" s="44">
        <v>31238.3</v>
      </c>
      <c r="L91" s="44">
        <v>31238.3</v>
      </c>
      <c r="M91" s="44">
        <v>31238.3</v>
      </c>
    </row>
    <row r="92" spans="1:13" ht="34.5" customHeight="1">
      <c r="A92" s="162" t="s">
        <v>77</v>
      </c>
      <c r="B92" s="143" t="s">
        <v>182</v>
      </c>
      <c r="C92" s="143" t="s">
        <v>148</v>
      </c>
      <c r="D92" s="143" t="s">
        <v>128</v>
      </c>
      <c r="E92" s="48" t="s">
        <v>2</v>
      </c>
      <c r="F92" s="44"/>
      <c r="G92" s="44"/>
      <c r="H92" s="44"/>
      <c r="I92" s="44"/>
      <c r="J92" s="44"/>
      <c r="K92" s="44"/>
      <c r="L92" s="44"/>
      <c r="M92" s="44"/>
    </row>
    <row r="93" spans="1:13" ht="34.5" customHeight="1">
      <c r="A93" s="163"/>
      <c r="B93" s="144"/>
      <c r="C93" s="144"/>
      <c r="D93" s="144"/>
      <c r="E93" s="48" t="s">
        <v>4</v>
      </c>
      <c r="F93" s="44"/>
      <c r="G93" s="44"/>
      <c r="H93" s="44"/>
      <c r="I93" s="44"/>
      <c r="J93" s="44"/>
      <c r="K93" s="44"/>
      <c r="L93" s="44"/>
      <c r="M93" s="44"/>
    </row>
    <row r="94" spans="1:13" ht="44.25" customHeight="1">
      <c r="A94" s="164"/>
      <c r="B94" s="145"/>
      <c r="C94" s="145"/>
      <c r="D94" s="145"/>
      <c r="E94" s="48" t="s">
        <v>5</v>
      </c>
      <c r="F94" s="44"/>
      <c r="G94" s="44"/>
      <c r="H94" s="44"/>
      <c r="I94" s="44"/>
      <c r="J94" s="44"/>
      <c r="K94" s="44"/>
      <c r="L94" s="44"/>
      <c r="M94" s="44"/>
    </row>
    <row r="95" spans="1:13" ht="25.5" customHeight="1">
      <c r="A95" s="149" t="s">
        <v>99</v>
      </c>
      <c r="B95" s="64" t="s">
        <v>112</v>
      </c>
      <c r="C95" s="64" t="s">
        <v>148</v>
      </c>
      <c r="D95" s="64" t="s">
        <v>128</v>
      </c>
      <c r="E95" s="48" t="s">
        <v>2</v>
      </c>
      <c r="F95" s="44">
        <f>G95+H95+I95+J95</f>
        <v>11807</v>
      </c>
      <c r="G95" s="44">
        <v>2957</v>
      </c>
      <c r="H95" s="44">
        <v>2950</v>
      </c>
      <c r="I95" s="44">
        <v>2950</v>
      </c>
      <c r="J95" s="44">
        <v>2950</v>
      </c>
      <c r="K95" s="44"/>
      <c r="L95" s="44"/>
      <c r="M95" s="44"/>
    </row>
    <row r="96" spans="1:13" ht="25.5" customHeight="1">
      <c r="A96" s="149"/>
      <c r="B96" s="64"/>
      <c r="C96" s="64"/>
      <c r="D96" s="64"/>
      <c r="E96" s="48" t="s">
        <v>4</v>
      </c>
      <c r="F96" s="44"/>
      <c r="G96" s="44"/>
      <c r="H96" s="44"/>
      <c r="I96" s="44"/>
      <c r="J96" s="44"/>
      <c r="K96" s="44"/>
      <c r="L96" s="44"/>
      <c r="M96" s="44"/>
    </row>
    <row r="97" spans="1:13" ht="43.5" customHeight="1">
      <c r="A97" s="149"/>
      <c r="B97" s="64"/>
      <c r="C97" s="64"/>
      <c r="D97" s="64"/>
      <c r="E97" s="48" t="s">
        <v>5</v>
      </c>
      <c r="F97" s="44">
        <f>G97+H97+I97+J97</f>
        <v>11807</v>
      </c>
      <c r="G97" s="44">
        <v>2957</v>
      </c>
      <c r="H97" s="44">
        <v>2950</v>
      </c>
      <c r="I97" s="44">
        <v>2950</v>
      </c>
      <c r="J97" s="44">
        <v>2950</v>
      </c>
      <c r="K97" s="44"/>
      <c r="L97" s="44"/>
      <c r="M97" s="44"/>
    </row>
    <row r="98" spans="1:13" ht="25.5" customHeight="1">
      <c r="A98" s="132" t="s">
        <v>153</v>
      </c>
      <c r="B98" s="133"/>
      <c r="C98" s="133"/>
      <c r="D98" s="134"/>
      <c r="E98" s="48" t="s">
        <v>2</v>
      </c>
      <c r="F98" s="44">
        <f>SUM(G98:M98)</f>
        <v>437939.49999999994</v>
      </c>
      <c r="G98" s="44">
        <f>G89+G92+G95</f>
        <v>76780.6</v>
      </c>
      <c r="H98" s="44">
        <f aca="true" t="shared" si="7" ref="H98:M98">H89+H92+H95</f>
        <v>89148</v>
      </c>
      <c r="I98" s="44">
        <f t="shared" si="7"/>
        <v>89148</v>
      </c>
      <c r="J98" s="44">
        <f t="shared" si="7"/>
        <v>89148</v>
      </c>
      <c r="K98" s="44">
        <f t="shared" si="7"/>
        <v>31238.3</v>
      </c>
      <c r="L98" s="44">
        <f t="shared" si="7"/>
        <v>31238.3</v>
      </c>
      <c r="M98" s="44">
        <f t="shared" si="7"/>
        <v>31238.3</v>
      </c>
    </row>
    <row r="99" spans="1:13" ht="25.5" customHeight="1">
      <c r="A99" s="135"/>
      <c r="B99" s="136"/>
      <c r="C99" s="136"/>
      <c r="D99" s="137"/>
      <c r="E99" s="48" t="s">
        <v>4</v>
      </c>
      <c r="F99" s="45">
        <f>SUM(G99:M99)</f>
        <v>0</v>
      </c>
      <c r="G99" s="44"/>
      <c r="H99" s="44"/>
      <c r="I99" s="44"/>
      <c r="J99" s="44"/>
      <c r="K99" s="44"/>
      <c r="L99" s="44"/>
      <c r="M99" s="44"/>
    </row>
    <row r="100" spans="1:13" ht="25.5" customHeight="1">
      <c r="A100" s="138"/>
      <c r="B100" s="139"/>
      <c r="C100" s="139"/>
      <c r="D100" s="140"/>
      <c r="E100" s="48" t="s">
        <v>5</v>
      </c>
      <c r="F100" s="44">
        <f>SUM(G100:M100)</f>
        <v>437939.49999999994</v>
      </c>
      <c r="G100" s="44">
        <f aca="true" t="shared" si="8" ref="G100:M100">G91+G94+G97</f>
        <v>76780.6</v>
      </c>
      <c r="H100" s="44">
        <f t="shared" si="8"/>
        <v>89148</v>
      </c>
      <c r="I100" s="44">
        <f t="shared" si="8"/>
        <v>89148</v>
      </c>
      <c r="J100" s="44">
        <f t="shared" si="8"/>
        <v>89148</v>
      </c>
      <c r="K100" s="44">
        <f t="shared" si="8"/>
        <v>31238.3</v>
      </c>
      <c r="L100" s="44">
        <f t="shared" si="8"/>
        <v>31238.3</v>
      </c>
      <c r="M100" s="44">
        <f t="shared" si="8"/>
        <v>31238.3</v>
      </c>
    </row>
    <row r="101" spans="1:13" ht="25.5" customHeight="1">
      <c r="A101" s="141" t="s">
        <v>187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2"/>
      <c r="L101" s="142"/>
      <c r="M101" s="142"/>
    </row>
    <row r="102" spans="1:13" ht="40.5" customHeight="1">
      <c r="A102" s="91" t="s">
        <v>81</v>
      </c>
      <c r="B102" s="64" t="s">
        <v>164</v>
      </c>
      <c r="C102" s="64" t="s">
        <v>149</v>
      </c>
      <c r="D102" s="64" t="s">
        <v>69</v>
      </c>
      <c r="E102" s="48" t="s">
        <v>2</v>
      </c>
      <c r="F102" s="44">
        <f>G102+H102+I102+J102+K102+L102+M102</f>
        <v>2000</v>
      </c>
      <c r="G102" s="44"/>
      <c r="H102" s="44"/>
      <c r="I102" s="44"/>
      <c r="J102" s="44"/>
      <c r="K102" s="44">
        <v>2000</v>
      </c>
      <c r="L102" s="44"/>
      <c r="M102" s="44"/>
    </row>
    <row r="103" spans="1:13" ht="40.5" customHeight="1">
      <c r="A103" s="91"/>
      <c r="B103" s="64"/>
      <c r="C103" s="64"/>
      <c r="D103" s="64"/>
      <c r="E103" s="48" t="s">
        <v>4</v>
      </c>
      <c r="F103" s="44"/>
      <c r="G103" s="44"/>
      <c r="H103" s="44"/>
      <c r="I103" s="44"/>
      <c r="J103" s="44"/>
      <c r="K103" s="44"/>
      <c r="L103" s="44"/>
      <c r="M103" s="44"/>
    </row>
    <row r="104" spans="1:13" ht="40.5" customHeight="1">
      <c r="A104" s="91"/>
      <c r="B104" s="64"/>
      <c r="C104" s="64"/>
      <c r="D104" s="64"/>
      <c r="E104" s="48" t="s">
        <v>5</v>
      </c>
      <c r="F104" s="44">
        <f>G104+H104+I104+J104+K104+L104+M104</f>
        <v>2000</v>
      </c>
      <c r="G104" s="44"/>
      <c r="H104" s="44"/>
      <c r="I104" s="44"/>
      <c r="J104" s="44"/>
      <c r="K104" s="44">
        <v>2000</v>
      </c>
      <c r="L104" s="44"/>
      <c r="M104" s="44"/>
    </row>
    <row r="105" spans="1:13" ht="25.5" customHeight="1">
      <c r="A105" s="91" t="s">
        <v>82</v>
      </c>
      <c r="B105" s="64" t="s">
        <v>55</v>
      </c>
      <c r="C105" s="64" t="s">
        <v>149</v>
      </c>
      <c r="D105" s="64" t="s">
        <v>69</v>
      </c>
      <c r="E105" s="48" t="s">
        <v>2</v>
      </c>
      <c r="F105" s="44"/>
      <c r="G105" s="44"/>
      <c r="H105" s="44"/>
      <c r="I105" s="44"/>
      <c r="J105" s="44"/>
      <c r="K105" s="44"/>
      <c r="L105" s="44"/>
      <c r="M105" s="44"/>
    </row>
    <row r="106" spans="1:13" ht="25.5" customHeight="1">
      <c r="A106" s="91"/>
      <c r="B106" s="64"/>
      <c r="C106" s="64"/>
      <c r="D106" s="64"/>
      <c r="E106" s="48" t="s">
        <v>4</v>
      </c>
      <c r="F106" s="44"/>
      <c r="G106" s="44"/>
      <c r="H106" s="44"/>
      <c r="I106" s="44"/>
      <c r="J106" s="44"/>
      <c r="K106" s="44"/>
      <c r="L106" s="44"/>
      <c r="M106" s="44"/>
    </row>
    <row r="107" spans="1:13" ht="25.5" customHeight="1">
      <c r="A107" s="91"/>
      <c r="B107" s="64"/>
      <c r="C107" s="64"/>
      <c r="D107" s="64"/>
      <c r="E107" s="48" t="s">
        <v>5</v>
      </c>
      <c r="F107" s="44"/>
      <c r="G107" s="44"/>
      <c r="H107" s="44"/>
      <c r="I107" s="44"/>
      <c r="J107" s="44"/>
      <c r="K107" s="44"/>
      <c r="L107" s="44"/>
      <c r="M107" s="44"/>
    </row>
    <row r="108" spans="1:13" ht="25.5" customHeight="1">
      <c r="A108" s="149" t="s">
        <v>83</v>
      </c>
      <c r="B108" s="143" t="s">
        <v>170</v>
      </c>
      <c r="C108" s="146" t="s">
        <v>148</v>
      </c>
      <c r="D108" s="64" t="s">
        <v>128</v>
      </c>
      <c r="E108" s="48" t="s">
        <v>2</v>
      </c>
      <c r="F108" s="44">
        <f>G108+H108+I108+J108+K108+L108+M108</f>
        <v>100</v>
      </c>
      <c r="G108" s="44">
        <v>100</v>
      </c>
      <c r="H108" s="44"/>
      <c r="I108" s="44"/>
      <c r="J108" s="44"/>
      <c r="K108" s="44"/>
      <c r="L108" s="44"/>
      <c r="M108" s="44"/>
    </row>
    <row r="109" spans="1:13" ht="25.5" customHeight="1">
      <c r="A109" s="149"/>
      <c r="B109" s="144"/>
      <c r="C109" s="147"/>
      <c r="D109" s="64"/>
      <c r="E109" s="48" t="s">
        <v>4</v>
      </c>
      <c r="F109" s="44"/>
      <c r="G109" s="44"/>
      <c r="H109" s="44"/>
      <c r="I109" s="44"/>
      <c r="J109" s="44"/>
      <c r="K109" s="44"/>
      <c r="L109" s="44"/>
      <c r="M109" s="44"/>
    </row>
    <row r="110" spans="1:13" ht="25.5" customHeight="1">
      <c r="A110" s="149"/>
      <c r="B110" s="145"/>
      <c r="C110" s="148"/>
      <c r="D110" s="64"/>
      <c r="E110" s="48" t="s">
        <v>5</v>
      </c>
      <c r="F110" s="44">
        <f>G110+H110+I110+J110+K110+L110+M110</f>
        <v>100</v>
      </c>
      <c r="G110" s="44">
        <v>100</v>
      </c>
      <c r="H110" s="44"/>
      <c r="I110" s="44"/>
      <c r="J110" s="44"/>
      <c r="K110" s="44"/>
      <c r="L110" s="44"/>
      <c r="M110" s="44"/>
    </row>
    <row r="111" spans="1:13" ht="25.5" customHeight="1">
      <c r="A111" s="132" t="s">
        <v>154</v>
      </c>
      <c r="B111" s="133"/>
      <c r="C111" s="133"/>
      <c r="D111" s="134"/>
      <c r="E111" s="13" t="s">
        <v>2</v>
      </c>
      <c r="F111" s="3">
        <f>SUM(G111:M111)</f>
        <v>2100</v>
      </c>
      <c r="G111" s="3">
        <f>SUM(G102,G105,G108)</f>
        <v>100</v>
      </c>
      <c r="H111" s="46">
        <f aca="true" t="shared" si="9" ref="H111:M111">SUM(H102,H105,H108)</f>
        <v>0</v>
      </c>
      <c r="I111" s="46">
        <f>SUM(I102,I105,I108)</f>
        <v>0</v>
      </c>
      <c r="J111" s="46">
        <f t="shared" si="9"/>
        <v>0</v>
      </c>
      <c r="K111" s="3">
        <f t="shared" si="9"/>
        <v>2000</v>
      </c>
      <c r="L111" s="46">
        <f t="shared" si="9"/>
        <v>0</v>
      </c>
      <c r="M111" s="46">
        <f t="shared" si="9"/>
        <v>0</v>
      </c>
    </row>
    <row r="112" spans="1:13" ht="25.5" customHeight="1">
      <c r="A112" s="135"/>
      <c r="B112" s="117"/>
      <c r="C112" s="117"/>
      <c r="D112" s="118"/>
      <c r="E112" s="13" t="s">
        <v>4</v>
      </c>
      <c r="F112" s="3"/>
      <c r="G112" s="3"/>
      <c r="H112" s="46"/>
      <c r="I112" s="46"/>
      <c r="J112" s="46"/>
      <c r="K112" s="3"/>
      <c r="L112" s="46"/>
      <c r="M112" s="46"/>
    </row>
    <row r="113" spans="1:13" ht="25.5" customHeight="1">
      <c r="A113" s="138"/>
      <c r="B113" s="139"/>
      <c r="C113" s="139"/>
      <c r="D113" s="140"/>
      <c r="E113" s="13" t="s">
        <v>5</v>
      </c>
      <c r="F113" s="3">
        <f>SUM(G113:M113)</f>
        <v>2100</v>
      </c>
      <c r="G113" s="3">
        <f>SUM(G104,G107,G110)</f>
        <v>100</v>
      </c>
      <c r="H113" s="46">
        <f aca="true" t="shared" si="10" ref="H113:M113">SUM(H104,H107,H110)</f>
        <v>0</v>
      </c>
      <c r="I113" s="46">
        <f t="shared" si="10"/>
        <v>0</v>
      </c>
      <c r="J113" s="46">
        <f t="shared" si="10"/>
        <v>0</v>
      </c>
      <c r="K113" s="3">
        <f t="shared" si="10"/>
        <v>2000</v>
      </c>
      <c r="L113" s="46">
        <f t="shared" si="10"/>
        <v>0</v>
      </c>
      <c r="M113" s="46">
        <f t="shared" si="10"/>
        <v>0</v>
      </c>
    </row>
    <row r="114" spans="1:13" ht="25.5" customHeight="1">
      <c r="A114" s="153" t="s">
        <v>155</v>
      </c>
      <c r="B114" s="154"/>
      <c r="C114" s="154"/>
      <c r="D114" s="155"/>
      <c r="E114" s="43" t="s">
        <v>2</v>
      </c>
      <c r="F114" s="3">
        <f>SUM(G114:M114)</f>
        <v>1903082.5</v>
      </c>
      <c r="G114" s="44">
        <f aca="true" t="shared" si="11" ref="G114:M114">G72+G85+G98+G111</f>
        <v>194398</v>
      </c>
      <c r="H114" s="44">
        <f t="shared" si="11"/>
        <v>269243.3</v>
      </c>
      <c r="I114" s="44">
        <f t="shared" si="11"/>
        <v>198680.40000000002</v>
      </c>
      <c r="J114" s="44">
        <f t="shared" si="11"/>
        <v>185148.3</v>
      </c>
      <c r="K114" s="44">
        <f t="shared" si="11"/>
        <v>363770.49999999994</v>
      </c>
      <c r="L114" s="44">
        <f t="shared" si="11"/>
        <v>345920.99999999994</v>
      </c>
      <c r="M114" s="44">
        <f t="shared" si="11"/>
        <v>345920.99999999994</v>
      </c>
    </row>
    <row r="115" spans="1:13" ht="25.5" customHeight="1">
      <c r="A115" s="156"/>
      <c r="B115" s="157"/>
      <c r="C115" s="157"/>
      <c r="D115" s="158"/>
      <c r="E115" s="43" t="s">
        <v>4</v>
      </c>
      <c r="F115" s="3">
        <f>SUM(G115:M115)</f>
        <v>1159445</v>
      </c>
      <c r="G115" s="44">
        <f>G73+G86+G99+G112</f>
        <v>96168</v>
      </c>
      <c r="H115" s="44">
        <f aca="true" t="shared" si="12" ref="H115:M116">H73+H86+H99+H112</f>
        <v>104055</v>
      </c>
      <c r="I115" s="44">
        <f t="shared" si="12"/>
        <v>104054.6</v>
      </c>
      <c r="J115" s="44">
        <f t="shared" si="12"/>
        <v>91200.3</v>
      </c>
      <c r="K115" s="44">
        <f t="shared" si="12"/>
        <v>254655.7</v>
      </c>
      <c r="L115" s="44">
        <f t="shared" si="12"/>
        <v>254655.7</v>
      </c>
      <c r="M115" s="44">
        <f t="shared" si="12"/>
        <v>254655.7</v>
      </c>
    </row>
    <row r="116" spans="1:13" ht="25.5" customHeight="1">
      <c r="A116" s="159"/>
      <c r="B116" s="160"/>
      <c r="C116" s="160"/>
      <c r="D116" s="161"/>
      <c r="E116" s="43" t="s">
        <v>5</v>
      </c>
      <c r="F116" s="3">
        <f>SUM(G116:M116)</f>
        <v>743637.5</v>
      </c>
      <c r="G116" s="44">
        <f>G74+G87+G100+G113</f>
        <v>98230</v>
      </c>
      <c r="H116" s="44">
        <f t="shared" si="12"/>
        <v>165188.30000000002</v>
      </c>
      <c r="I116" s="44">
        <f t="shared" si="12"/>
        <v>94625.8</v>
      </c>
      <c r="J116" s="44">
        <f t="shared" si="12"/>
        <v>93948</v>
      </c>
      <c r="K116" s="44">
        <f t="shared" si="12"/>
        <v>109114.8</v>
      </c>
      <c r="L116" s="44">
        <f t="shared" si="12"/>
        <v>91265.29999999999</v>
      </c>
      <c r="M116" s="44">
        <f t="shared" si="12"/>
        <v>91265.29999999999</v>
      </c>
    </row>
    <row r="128" spans="4:8" ht="64.5" customHeight="1">
      <c r="D128" s="49"/>
      <c r="E128" s="50" t="s">
        <v>171</v>
      </c>
      <c r="F128" s="50" t="s">
        <v>172</v>
      </c>
      <c r="G128" s="50" t="s">
        <v>173</v>
      </c>
      <c r="H128" s="57"/>
    </row>
    <row r="129" spans="4:7" ht="18.75">
      <c r="D129" s="50" t="s">
        <v>174</v>
      </c>
      <c r="E129" s="51">
        <v>1830967.7</v>
      </c>
      <c r="F129" s="51">
        <v>1118518.0999999999</v>
      </c>
      <c r="G129" s="51">
        <v>712539.1000000001</v>
      </c>
    </row>
    <row r="130" spans="4:7" ht="18.75">
      <c r="D130" s="50" t="s">
        <v>175</v>
      </c>
      <c r="E130" s="51">
        <v>153381.5</v>
      </c>
      <c r="F130" s="52">
        <v>55241.1</v>
      </c>
      <c r="G130" s="51">
        <v>98229.9</v>
      </c>
    </row>
    <row r="131" spans="4:7" ht="18.75">
      <c r="D131" s="50" t="s">
        <v>176</v>
      </c>
      <c r="E131" s="51">
        <v>238145</v>
      </c>
      <c r="F131" s="52">
        <v>104055</v>
      </c>
      <c r="G131" s="51">
        <v>134090</v>
      </c>
    </row>
    <row r="132" spans="4:7" ht="18.75">
      <c r="D132" s="50" t="s">
        <v>177</v>
      </c>
      <c r="E132" s="51">
        <v>198680.4</v>
      </c>
      <c r="F132" s="52">
        <v>104054.6</v>
      </c>
      <c r="G132" s="51">
        <v>94625.8</v>
      </c>
    </row>
    <row r="133" spans="4:7" ht="18.75">
      <c r="D133" s="50" t="s">
        <v>178</v>
      </c>
      <c r="E133" s="51">
        <v>185148.3</v>
      </c>
      <c r="F133" s="52">
        <v>91200.3</v>
      </c>
      <c r="G133" s="51">
        <v>93948</v>
      </c>
    </row>
    <row r="134" spans="4:7" ht="18.75">
      <c r="D134" s="50" t="s">
        <v>179</v>
      </c>
      <c r="E134" s="51">
        <v>363770.5</v>
      </c>
      <c r="F134" s="52">
        <v>254655.7</v>
      </c>
      <c r="G134" s="51">
        <v>109114.79999999999</v>
      </c>
    </row>
    <row r="135" spans="4:7" ht="18.75">
      <c r="D135" s="50" t="s">
        <v>180</v>
      </c>
      <c r="E135" s="51">
        <v>345921</v>
      </c>
      <c r="F135" s="52">
        <v>254655.7</v>
      </c>
      <c r="G135" s="51">
        <v>91265.3</v>
      </c>
    </row>
    <row r="136" spans="4:7" ht="18.75">
      <c r="D136" s="50" t="s">
        <v>181</v>
      </c>
      <c r="E136" s="51">
        <v>345921</v>
      </c>
      <c r="F136" s="52">
        <v>254655.7</v>
      </c>
      <c r="G136" s="51">
        <v>91265.3</v>
      </c>
    </row>
  </sheetData>
  <sheetProtection/>
  <mergeCells count="134">
    <mergeCell ref="A69:A71"/>
    <mergeCell ref="B69:B71"/>
    <mergeCell ref="C69:C71"/>
    <mergeCell ref="D69:D71"/>
    <mergeCell ref="A63:A65"/>
    <mergeCell ref="B63:B65"/>
    <mergeCell ref="C63:C65"/>
    <mergeCell ref="D63:D65"/>
    <mergeCell ref="A1:M1"/>
    <mergeCell ref="A2:M2"/>
    <mergeCell ref="A6:A8"/>
    <mergeCell ref="B6:B8"/>
    <mergeCell ref="C6:C8"/>
    <mergeCell ref="D6:D8"/>
    <mergeCell ref="E6:E8"/>
    <mergeCell ref="F6:M6"/>
    <mergeCell ref="F7:F8"/>
    <mergeCell ref="G7:M7"/>
    <mergeCell ref="A10:M10"/>
    <mergeCell ref="A11:M11"/>
    <mergeCell ref="A12:A14"/>
    <mergeCell ref="B12:B14"/>
    <mergeCell ref="C12:C14"/>
    <mergeCell ref="D12:D14"/>
    <mergeCell ref="A15:A17"/>
    <mergeCell ref="B15:B17"/>
    <mergeCell ref="C15:C17"/>
    <mergeCell ref="D15:D17"/>
    <mergeCell ref="A18:A20"/>
    <mergeCell ref="B18:B20"/>
    <mergeCell ref="C18:C20"/>
    <mergeCell ref="D18:D20"/>
    <mergeCell ref="A27:A29"/>
    <mergeCell ref="B27:B29"/>
    <mergeCell ref="C27:C29"/>
    <mergeCell ref="D27:D29"/>
    <mergeCell ref="A24:A26"/>
    <mergeCell ref="B24:B26"/>
    <mergeCell ref="C24:C26"/>
    <mergeCell ref="D24:D26"/>
    <mergeCell ref="A39:A44"/>
    <mergeCell ref="B39:B41"/>
    <mergeCell ref="C39:C41"/>
    <mergeCell ref="D39:D41"/>
    <mergeCell ref="B42:D44"/>
    <mergeCell ref="A45:A47"/>
    <mergeCell ref="B45:B47"/>
    <mergeCell ref="C45:C47"/>
    <mergeCell ref="D45:D47"/>
    <mergeCell ref="D57:D59"/>
    <mergeCell ref="A48:A50"/>
    <mergeCell ref="B48:B50"/>
    <mergeCell ref="C48:C50"/>
    <mergeCell ref="D48:D50"/>
    <mergeCell ref="A51:A53"/>
    <mergeCell ref="B51:B53"/>
    <mergeCell ref="C51:C53"/>
    <mergeCell ref="D51:D53"/>
    <mergeCell ref="D60:D62"/>
    <mergeCell ref="A72:D74"/>
    <mergeCell ref="A75:M75"/>
    <mergeCell ref="A54:A56"/>
    <mergeCell ref="B54:B56"/>
    <mergeCell ref="C54:C56"/>
    <mergeCell ref="D54:D56"/>
    <mergeCell ref="A57:A59"/>
    <mergeCell ref="B57:B59"/>
    <mergeCell ref="C57:C59"/>
    <mergeCell ref="A76:A78"/>
    <mergeCell ref="B76:B78"/>
    <mergeCell ref="C76:C78"/>
    <mergeCell ref="D76:D78"/>
    <mergeCell ref="A79:A81"/>
    <mergeCell ref="B79:B81"/>
    <mergeCell ref="C79:C81"/>
    <mergeCell ref="D79:D81"/>
    <mergeCell ref="A82:A84"/>
    <mergeCell ref="B82:B84"/>
    <mergeCell ref="C82:C84"/>
    <mergeCell ref="D82:D84"/>
    <mergeCell ref="A85:D87"/>
    <mergeCell ref="A88:M88"/>
    <mergeCell ref="A89:A91"/>
    <mergeCell ref="B89:B91"/>
    <mergeCell ref="C89:C91"/>
    <mergeCell ref="D89:D91"/>
    <mergeCell ref="C102:C104"/>
    <mergeCell ref="D102:D104"/>
    <mergeCell ref="A92:A94"/>
    <mergeCell ref="B92:B94"/>
    <mergeCell ref="C92:C94"/>
    <mergeCell ref="D92:D94"/>
    <mergeCell ref="A114:D116"/>
    <mergeCell ref="A105:A107"/>
    <mergeCell ref="B105:B107"/>
    <mergeCell ref="C105:C107"/>
    <mergeCell ref="D105:D107"/>
    <mergeCell ref="A108:A110"/>
    <mergeCell ref="A111:D113"/>
    <mergeCell ref="A4:M5"/>
    <mergeCell ref="A66:A68"/>
    <mergeCell ref="B66:B68"/>
    <mergeCell ref="C66:C68"/>
    <mergeCell ref="D66:D68"/>
    <mergeCell ref="B30:B32"/>
    <mergeCell ref="C30:C32"/>
    <mergeCell ref="A60:A62"/>
    <mergeCell ref="B60:B62"/>
    <mergeCell ref="C60:C62"/>
    <mergeCell ref="A21:A23"/>
    <mergeCell ref="B21:B23"/>
    <mergeCell ref="C21:C23"/>
    <mergeCell ref="D21:D23"/>
    <mergeCell ref="A30:A32"/>
    <mergeCell ref="B108:B110"/>
    <mergeCell ref="C108:C110"/>
    <mergeCell ref="D108:D110"/>
    <mergeCell ref="A95:A97"/>
    <mergeCell ref="B95:B97"/>
    <mergeCell ref="A98:D100"/>
    <mergeCell ref="A101:M101"/>
    <mergeCell ref="A102:A104"/>
    <mergeCell ref="B102:B104"/>
    <mergeCell ref="C95:C97"/>
    <mergeCell ref="D95:D97"/>
    <mergeCell ref="D30:D32"/>
    <mergeCell ref="A33:A35"/>
    <mergeCell ref="B33:B35"/>
    <mergeCell ref="C33:C35"/>
    <mergeCell ref="D33:D35"/>
    <mergeCell ref="A36:A38"/>
    <mergeCell ref="B36:B38"/>
    <mergeCell ref="C36:C38"/>
    <mergeCell ref="D36:D38"/>
  </mergeCells>
  <printOptions/>
  <pageMargins left="0.2" right="0.2" top="0.23" bottom="0.51" header="0.53" footer="0.31496062992125984"/>
  <pageSetup fitToHeight="4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Молоков Сергей Анатольевич</cp:lastModifiedBy>
  <cp:lastPrinted>2015-12-29T07:06:07Z</cp:lastPrinted>
  <dcterms:created xsi:type="dcterms:W3CDTF">2013-03-20T16:27:25Z</dcterms:created>
  <dcterms:modified xsi:type="dcterms:W3CDTF">2015-12-29T07:06:19Z</dcterms:modified>
  <cp:category/>
  <cp:version/>
  <cp:contentType/>
  <cp:contentStatus/>
</cp:coreProperties>
</file>